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ngraves/Dropbox/teaching/cea-workshop-vital/case-studies/"/>
    </mc:Choice>
  </mc:AlternateContent>
  <xr:revisionPtr revIDLastSave="0" documentId="13_ncr:1_{16C6582E-C9A9-B541-87E6-AF5B1EF41270}" xr6:coauthVersionLast="47" xr6:coauthVersionMax="47" xr10:uidLastSave="{00000000-0000-0000-0000-000000000000}"/>
  <bookViews>
    <workbookView xWindow="0" yWindow="760" windowWidth="34560" windowHeight="19880" xr2:uid="{9010E748-08FA-404B-91AE-F34375A9934E}"/>
  </bookViews>
  <sheets>
    <sheet name="parameters" sheetId="1" r:id="rId1"/>
    <sheet name="payoffs" sheetId="11" r:id="rId2"/>
    <sheet name="transition_rates" sheetId="9" r:id="rId3"/>
    <sheet name="&lt;&lt;&lt;&lt; SETUP" sheetId="12" r:id="rId4"/>
    <sheet name="EXECUTE&gt;&gt;&gt;" sheetId="13" r:id="rId5"/>
    <sheet name="Embed Transition Matrix" sheetId="2" r:id="rId6"/>
    <sheet name="trtA" sheetId="3" r:id="rId7"/>
    <sheet name="trtB" sheetId="4" r:id="rId8"/>
    <sheet name="trtC" sheetId="5" r:id="rId9"/>
    <sheet name="trtD" sheetId="6" r:id="rId10"/>
    <sheet name="trtE" sheetId="7" r:id="rId11"/>
    <sheet name="ICER" sheetId="8" r:id="rId12"/>
  </sheets>
  <definedNames>
    <definedName name="c_D">parameters!$B$19</definedName>
    <definedName name="c_H">parameters!$B$17</definedName>
    <definedName name="c_S">parameters!$B$18</definedName>
    <definedName name="c_trtA">parameters!$B$20</definedName>
    <definedName name="c_trtB">parameters!$B$21</definedName>
    <definedName name="c_trtC">parameters!$B$22</definedName>
    <definedName name="c_trtD">parameters!$B$23</definedName>
    <definedName name="c_trtE">parameters!$B$24</definedName>
    <definedName name="d_c">parameters!$B$4</definedName>
    <definedName name="d_e">parameters!$B$5</definedName>
    <definedName name="hr_HS_trtB">parameters!$B$10</definedName>
    <definedName name="hr_HS_trtC">parameters!$B$11</definedName>
    <definedName name="hr_HS_trtD">parameters!$B$12</definedName>
    <definedName name="hr_HS_trtE">parameters!$B$13</definedName>
    <definedName name="hr_S">parameters!$B$9</definedName>
    <definedName name="m_P_trtA">'Embed Transition Matrix'!$I$3:$K$5</definedName>
    <definedName name="m_P_trtB">'Embed Transition Matrix'!$I$6:$K$8</definedName>
    <definedName name="m_P_trtC">'Embed Transition Matrix'!$I$9:$K$11</definedName>
    <definedName name="m_P_trtD">'Embed Transition Matrix'!$I$12:$K$14</definedName>
    <definedName name="m_P_trtE">'Embed Transition Matrix'!$I$15:$K$17</definedName>
    <definedName name="n_age_init">parameters!$B$2</definedName>
    <definedName name="n_age_max">parameters!$B$3</definedName>
    <definedName name="n_cycle_length">parameters!$B$25</definedName>
    <definedName name="n_cycles">parameters!$B$42</definedName>
    <definedName name="n_sim">parameters!$B$6</definedName>
    <definedName name="p_HD_trtA">parameters!$B$31</definedName>
    <definedName name="p_HD_trtB">parameters!$B$32</definedName>
    <definedName name="p_HD_trtC">parameters!$B$33</definedName>
    <definedName name="p_HD_trtD">parameters!$B$34</definedName>
    <definedName name="p_HD_trtE">parameters!$B$35</definedName>
    <definedName name="p_HS_trtA">parameters!$B$26</definedName>
    <definedName name="p_HS_trtB">parameters!$B$27</definedName>
    <definedName name="p_HS_trtC">parameters!$B$28</definedName>
    <definedName name="p_HS_trtD">parameters!$B$29</definedName>
    <definedName name="p_HS_trtE">parameters!$B$30</definedName>
    <definedName name="p_SD">parameters!$B$36</definedName>
    <definedName name="r_HD">parameters!$B$8</definedName>
    <definedName name="r_HS">parameters!$B$7</definedName>
    <definedName name="r_HS_trtB">parameters!$B$38</definedName>
    <definedName name="r_HS_trtC">parameters!$B$39</definedName>
    <definedName name="r_HS_trtD">parameters!$B$40</definedName>
    <definedName name="r_HS_trtE">parameters!$B$41</definedName>
    <definedName name="r_SD">parameters!$B$37</definedName>
    <definedName name="u_D">parameters!$B$16</definedName>
    <definedName name="u_H">parameters!$B$14</definedName>
    <definedName name="u_S">parameters!$B$15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7" l="1" a="1"/>
  <c r="H79" i="7" s="1"/>
  <c r="H80" i="6" a="1"/>
  <c r="H80" i="6" s="1"/>
  <c r="H80" i="5" a="1"/>
  <c r="H80" i="5" s="1"/>
  <c r="H80" i="4" a="1"/>
  <c r="H80" i="4" s="1"/>
  <c r="H80" i="3" a="1"/>
  <c r="H80" i="3" s="1"/>
  <c r="H6" i="7" a="1"/>
  <c r="H6" i="7" s="1"/>
  <c r="H7" i="7" s="1" a="1"/>
  <c r="H7" i="7" s="1"/>
  <c r="H8" i="7" s="1" a="1"/>
  <c r="H8" i="7" s="1"/>
  <c r="H9" i="7" s="1" a="1"/>
  <c r="H9" i="7" s="1"/>
  <c r="H10" i="7" s="1" a="1"/>
  <c r="H10" i="7" s="1"/>
  <c r="H11" i="7" s="1" a="1"/>
  <c r="H11" i="7" s="1"/>
  <c r="H12" i="7" s="1" a="1"/>
  <c r="H12" i="7" s="1"/>
  <c r="H13" i="7" s="1" a="1"/>
  <c r="H13" i="7" s="1"/>
  <c r="H14" i="7" s="1" a="1"/>
  <c r="H14" i="7" s="1"/>
  <c r="H15" i="7" s="1" a="1"/>
  <c r="H15" i="7" s="1"/>
  <c r="H16" i="7" s="1" a="1"/>
  <c r="H16" i="7" s="1"/>
  <c r="H17" i="7" s="1" a="1"/>
  <c r="H17" i="7" s="1"/>
  <c r="H18" i="7" s="1" a="1"/>
  <c r="H18" i="7" s="1"/>
  <c r="H19" i="7" s="1" a="1"/>
  <c r="H19" i="7" s="1"/>
  <c r="H20" i="7" s="1" a="1"/>
  <c r="H20" i="7" s="1"/>
  <c r="H21" i="7" s="1" a="1"/>
  <c r="H21" i="7" s="1"/>
  <c r="H22" i="7" s="1" a="1"/>
  <c r="H22" i="7" s="1"/>
  <c r="H23" i="7" s="1" a="1"/>
  <c r="H23" i="7" s="1"/>
  <c r="H24" i="7" s="1" a="1"/>
  <c r="H24" i="7" s="1"/>
  <c r="H25" i="7" s="1" a="1"/>
  <c r="H25" i="7" s="1"/>
  <c r="H26" i="7" s="1" a="1"/>
  <c r="H26" i="7" s="1"/>
  <c r="H27" i="7" s="1" a="1"/>
  <c r="H27" i="7" s="1"/>
  <c r="H28" i="7" s="1" a="1"/>
  <c r="H28" i="7" s="1"/>
  <c r="H29" i="7" s="1" a="1"/>
  <c r="H29" i="7" s="1"/>
  <c r="H30" i="7" s="1" a="1"/>
  <c r="H30" i="7" s="1"/>
  <c r="H31" i="7" s="1" a="1"/>
  <c r="H31" i="7" s="1"/>
  <c r="H32" i="7" s="1" a="1"/>
  <c r="H32" i="7" s="1"/>
  <c r="H33" i="7" s="1" a="1"/>
  <c r="H33" i="7" s="1"/>
  <c r="H34" i="7" s="1" a="1"/>
  <c r="H34" i="7" s="1"/>
  <c r="H35" i="7" s="1" a="1"/>
  <c r="H35" i="7" s="1"/>
  <c r="H36" i="7" s="1" a="1"/>
  <c r="H36" i="7" s="1"/>
  <c r="H37" i="7" s="1" a="1"/>
  <c r="H37" i="7" s="1"/>
  <c r="H38" i="7" s="1" a="1"/>
  <c r="H38" i="7" s="1"/>
  <c r="H39" i="7" s="1" a="1"/>
  <c r="H39" i="7" s="1"/>
  <c r="H40" i="7" s="1" a="1"/>
  <c r="H40" i="7" s="1"/>
  <c r="H41" i="7" s="1" a="1"/>
  <c r="H41" i="7" s="1"/>
  <c r="H42" i="7" s="1" a="1"/>
  <c r="H42" i="7" s="1"/>
  <c r="H43" i="7" s="1" a="1"/>
  <c r="H43" i="7" s="1"/>
  <c r="H44" i="7" s="1" a="1"/>
  <c r="H44" i="7" s="1"/>
  <c r="H45" i="7" s="1" a="1"/>
  <c r="H45" i="7" s="1"/>
  <c r="H46" i="7" s="1" a="1"/>
  <c r="H46" i="7" s="1"/>
  <c r="H47" i="7" s="1" a="1"/>
  <c r="H47" i="7" s="1"/>
  <c r="H48" i="7" s="1" a="1"/>
  <c r="H48" i="7" s="1"/>
  <c r="H49" i="7" s="1" a="1"/>
  <c r="H49" i="7" s="1"/>
  <c r="H50" i="7" s="1" a="1"/>
  <c r="H50" i="7" s="1"/>
  <c r="H51" i="7" s="1" a="1"/>
  <c r="H51" i="7" s="1"/>
  <c r="H52" i="7" s="1" a="1"/>
  <c r="H52" i="7" s="1"/>
  <c r="H53" i="7" s="1" a="1"/>
  <c r="H53" i="7" s="1"/>
  <c r="H54" i="7" s="1" a="1"/>
  <c r="H54" i="7" s="1"/>
  <c r="H55" i="7" s="1" a="1"/>
  <c r="H55" i="7" s="1"/>
  <c r="H56" i="7" s="1" a="1"/>
  <c r="H56" i="7" s="1"/>
  <c r="H57" i="7" s="1" a="1"/>
  <c r="H57" i="7" s="1"/>
  <c r="H58" i="7" s="1" a="1"/>
  <c r="H58" i="7" s="1"/>
  <c r="H59" i="7" s="1" a="1"/>
  <c r="H59" i="7" s="1"/>
  <c r="H60" i="7" s="1" a="1"/>
  <c r="H60" i="7" s="1"/>
  <c r="H61" i="7" s="1" a="1"/>
  <c r="H61" i="7" s="1"/>
  <c r="H62" i="7" s="1" a="1"/>
  <c r="H62" i="7" s="1"/>
  <c r="H63" i="7" s="1" a="1"/>
  <c r="H63" i="7" s="1"/>
  <c r="H64" i="7" s="1" a="1"/>
  <c r="H64" i="7" s="1"/>
  <c r="H65" i="7" s="1" a="1"/>
  <c r="H65" i="7" s="1"/>
  <c r="H66" i="7" s="1" a="1"/>
  <c r="H66" i="7" s="1"/>
  <c r="H67" i="7" s="1" a="1"/>
  <c r="H67" i="7" s="1"/>
  <c r="H68" i="7" s="1" a="1"/>
  <c r="H68" i="7" s="1"/>
  <c r="H69" i="7" s="1" a="1"/>
  <c r="H69" i="7" s="1"/>
  <c r="H70" i="7" s="1" a="1"/>
  <c r="H70" i="7" s="1"/>
  <c r="H71" i="7" s="1" a="1"/>
  <c r="H71" i="7" s="1"/>
  <c r="H72" i="7" s="1" a="1"/>
  <c r="H72" i="7" s="1"/>
  <c r="H73" i="7" s="1" a="1"/>
  <c r="H73" i="7" s="1"/>
  <c r="H74" i="7" s="1" a="1"/>
  <c r="H74" i="7" s="1"/>
  <c r="H75" i="7" s="1" a="1"/>
  <c r="H75" i="7" s="1"/>
  <c r="H76" i="7" s="1" a="1"/>
  <c r="H76" i="7" s="1"/>
  <c r="H77" i="7" s="1" a="1"/>
  <c r="H77" i="7" s="1"/>
  <c r="H78" i="7" s="1" a="1"/>
  <c r="H78" i="7" s="1"/>
  <c r="H5" i="7" a="1"/>
  <c r="H5" i="7" s="1"/>
  <c r="H6" i="6" a="1"/>
  <c r="H6" i="6" s="1"/>
  <c r="H7" i="6" s="1" a="1"/>
  <c r="H7" i="6" s="1"/>
  <c r="H8" i="6" s="1" a="1"/>
  <c r="H8" i="6" s="1"/>
  <c r="H9" i="6" s="1" a="1"/>
  <c r="H9" i="6" s="1"/>
  <c r="H10" i="6" s="1" a="1"/>
  <c r="H10" i="6" s="1"/>
  <c r="H11" i="6" s="1" a="1"/>
  <c r="H11" i="6" s="1"/>
  <c r="H12" i="6" s="1" a="1"/>
  <c r="H12" i="6" s="1"/>
  <c r="H13" i="6" s="1" a="1"/>
  <c r="H13" i="6" s="1"/>
  <c r="H14" i="6" s="1" a="1"/>
  <c r="H14" i="6" s="1"/>
  <c r="H15" i="6" s="1" a="1"/>
  <c r="H15" i="6" s="1"/>
  <c r="H16" i="6" s="1" a="1"/>
  <c r="H16" i="6" s="1"/>
  <c r="H17" i="6" s="1" a="1"/>
  <c r="H17" i="6" s="1"/>
  <c r="H18" i="6" s="1" a="1"/>
  <c r="H18" i="6" s="1"/>
  <c r="H19" i="6" s="1" a="1"/>
  <c r="H19" i="6" s="1"/>
  <c r="H20" i="6" s="1" a="1"/>
  <c r="H20" i="6" s="1"/>
  <c r="H21" i="6" s="1" a="1"/>
  <c r="H21" i="6" s="1"/>
  <c r="H22" i="6" s="1" a="1"/>
  <c r="H22" i="6" s="1"/>
  <c r="H23" i="6" s="1" a="1"/>
  <c r="H23" i="6" s="1"/>
  <c r="H24" i="6" s="1" a="1"/>
  <c r="H24" i="6" s="1"/>
  <c r="H25" i="6" s="1" a="1"/>
  <c r="H25" i="6" s="1"/>
  <c r="H26" i="6" s="1" a="1"/>
  <c r="H26" i="6" s="1"/>
  <c r="H27" i="6" s="1" a="1"/>
  <c r="H27" i="6" s="1"/>
  <c r="H28" i="6" s="1" a="1"/>
  <c r="H28" i="6" s="1"/>
  <c r="H29" i="6" s="1" a="1"/>
  <c r="H29" i="6" s="1"/>
  <c r="H30" i="6" s="1" a="1"/>
  <c r="H30" i="6" s="1"/>
  <c r="H31" i="6" s="1" a="1"/>
  <c r="H31" i="6" s="1"/>
  <c r="H32" i="6" s="1" a="1"/>
  <c r="H32" i="6" s="1"/>
  <c r="H33" i="6" s="1" a="1"/>
  <c r="H33" i="6" s="1"/>
  <c r="H34" i="6" s="1" a="1"/>
  <c r="H34" i="6" s="1"/>
  <c r="H35" i="6" s="1" a="1"/>
  <c r="H35" i="6" s="1"/>
  <c r="H36" i="6" s="1" a="1"/>
  <c r="H36" i="6" s="1"/>
  <c r="H37" i="6" s="1" a="1"/>
  <c r="H37" i="6" s="1"/>
  <c r="H38" i="6" s="1" a="1"/>
  <c r="H38" i="6" s="1"/>
  <c r="H39" i="6" s="1" a="1"/>
  <c r="H39" i="6" s="1"/>
  <c r="H40" i="6" s="1" a="1"/>
  <c r="H40" i="6" s="1"/>
  <c r="H41" i="6" s="1" a="1"/>
  <c r="H41" i="6" s="1"/>
  <c r="H42" i="6" s="1" a="1"/>
  <c r="H42" i="6" s="1"/>
  <c r="H43" i="6" s="1" a="1"/>
  <c r="H43" i="6" s="1"/>
  <c r="H44" i="6" s="1" a="1"/>
  <c r="H44" i="6" s="1"/>
  <c r="H45" i="6" s="1" a="1"/>
  <c r="H45" i="6" s="1"/>
  <c r="H46" i="6" s="1" a="1"/>
  <c r="H46" i="6" s="1"/>
  <c r="H47" i="6" s="1" a="1"/>
  <c r="H47" i="6" s="1"/>
  <c r="H48" i="6" s="1" a="1"/>
  <c r="H48" i="6" s="1"/>
  <c r="H49" i="6" s="1" a="1"/>
  <c r="H49" i="6" s="1"/>
  <c r="H50" i="6" s="1" a="1"/>
  <c r="H50" i="6" s="1"/>
  <c r="H51" i="6" s="1" a="1"/>
  <c r="H51" i="6" s="1"/>
  <c r="H52" i="6" s="1" a="1"/>
  <c r="H52" i="6" s="1"/>
  <c r="H53" i="6" s="1" a="1"/>
  <c r="H53" i="6" s="1"/>
  <c r="H54" i="6" s="1" a="1"/>
  <c r="H54" i="6" s="1"/>
  <c r="H55" i="6" s="1" a="1"/>
  <c r="H55" i="6" s="1"/>
  <c r="H56" i="6" s="1" a="1"/>
  <c r="H56" i="6" s="1"/>
  <c r="H57" i="6" s="1" a="1"/>
  <c r="H57" i="6" s="1"/>
  <c r="H58" i="6" s="1" a="1"/>
  <c r="H58" i="6" s="1"/>
  <c r="H59" i="6" s="1" a="1"/>
  <c r="H59" i="6" s="1"/>
  <c r="H60" i="6" s="1" a="1"/>
  <c r="H60" i="6" s="1"/>
  <c r="H61" i="6" s="1" a="1"/>
  <c r="H61" i="6" s="1"/>
  <c r="H62" i="6" s="1" a="1"/>
  <c r="H62" i="6" s="1"/>
  <c r="H63" i="6" s="1" a="1"/>
  <c r="H63" i="6" s="1"/>
  <c r="H64" i="6" s="1" a="1"/>
  <c r="H64" i="6" s="1"/>
  <c r="H65" i="6" s="1" a="1"/>
  <c r="H65" i="6" s="1"/>
  <c r="H66" i="6" s="1" a="1"/>
  <c r="H66" i="6" s="1"/>
  <c r="H67" i="6" s="1" a="1"/>
  <c r="H67" i="6" s="1"/>
  <c r="H68" i="6" s="1" a="1"/>
  <c r="H68" i="6" s="1"/>
  <c r="H69" i="6" s="1" a="1"/>
  <c r="H69" i="6" s="1"/>
  <c r="H70" i="6" s="1" a="1"/>
  <c r="H70" i="6" s="1"/>
  <c r="H71" i="6" s="1" a="1"/>
  <c r="H71" i="6" s="1"/>
  <c r="H72" i="6" s="1" a="1"/>
  <c r="H72" i="6" s="1"/>
  <c r="H73" i="6" s="1" a="1"/>
  <c r="H73" i="6" s="1"/>
  <c r="H74" i="6" s="1" a="1"/>
  <c r="H74" i="6" s="1"/>
  <c r="H75" i="6" s="1" a="1"/>
  <c r="H75" i="6" s="1"/>
  <c r="H76" i="6" s="1" a="1"/>
  <c r="H76" i="6" s="1"/>
  <c r="H77" i="6" s="1" a="1"/>
  <c r="H77" i="6" s="1"/>
  <c r="H78" i="6" s="1" a="1"/>
  <c r="H78" i="6" s="1"/>
  <c r="H79" i="6" s="1" a="1"/>
  <c r="H79" i="6" s="1"/>
  <c r="H5" i="6" a="1"/>
  <c r="H5" i="6" s="1"/>
  <c r="H6" i="5" a="1"/>
  <c r="H6" i="5" s="1"/>
  <c r="H7" i="5" s="1" a="1"/>
  <c r="H7" i="5" s="1"/>
  <c r="H8" i="5" s="1" a="1"/>
  <c r="H8" i="5" s="1"/>
  <c r="H9" i="5" s="1" a="1"/>
  <c r="H9" i="5" s="1"/>
  <c r="H10" i="5" s="1" a="1"/>
  <c r="H10" i="5" s="1"/>
  <c r="H11" i="5" s="1" a="1"/>
  <c r="H11" i="5" s="1"/>
  <c r="H12" i="5" s="1" a="1"/>
  <c r="H12" i="5" s="1"/>
  <c r="H13" i="5" s="1" a="1"/>
  <c r="H13" i="5" s="1"/>
  <c r="H14" i="5" s="1" a="1"/>
  <c r="H14" i="5" s="1"/>
  <c r="H15" i="5" s="1" a="1"/>
  <c r="H15" i="5" s="1"/>
  <c r="H16" i="5" s="1" a="1"/>
  <c r="H16" i="5" s="1"/>
  <c r="H17" i="5" s="1" a="1"/>
  <c r="H17" i="5" s="1"/>
  <c r="H18" i="5" s="1" a="1"/>
  <c r="H18" i="5" s="1"/>
  <c r="H19" i="5" s="1" a="1"/>
  <c r="H19" i="5" s="1"/>
  <c r="H20" i="5" s="1" a="1"/>
  <c r="H20" i="5" s="1"/>
  <c r="H21" i="5" s="1" a="1"/>
  <c r="H21" i="5" s="1"/>
  <c r="H22" i="5" s="1" a="1"/>
  <c r="H22" i="5" s="1"/>
  <c r="H23" i="5" s="1" a="1"/>
  <c r="H23" i="5" s="1"/>
  <c r="H24" i="5" s="1" a="1"/>
  <c r="H24" i="5" s="1"/>
  <c r="H25" i="5" s="1" a="1"/>
  <c r="H25" i="5" s="1"/>
  <c r="H26" i="5" s="1" a="1"/>
  <c r="H26" i="5" s="1"/>
  <c r="H27" i="5" s="1" a="1"/>
  <c r="H27" i="5" s="1"/>
  <c r="H28" i="5" s="1" a="1"/>
  <c r="H28" i="5" s="1"/>
  <c r="H29" i="5" s="1" a="1"/>
  <c r="H29" i="5" s="1"/>
  <c r="H30" i="5" s="1" a="1"/>
  <c r="H30" i="5" s="1"/>
  <c r="H31" i="5" s="1" a="1"/>
  <c r="H31" i="5" s="1"/>
  <c r="H32" i="5" s="1" a="1"/>
  <c r="H32" i="5" s="1"/>
  <c r="H33" i="5" s="1" a="1"/>
  <c r="H33" i="5" s="1"/>
  <c r="H34" i="5" s="1" a="1"/>
  <c r="H34" i="5" s="1"/>
  <c r="H35" i="5" s="1" a="1"/>
  <c r="H35" i="5" s="1"/>
  <c r="H36" i="5" s="1" a="1"/>
  <c r="H36" i="5" s="1"/>
  <c r="H37" i="5" s="1" a="1"/>
  <c r="H37" i="5" s="1"/>
  <c r="H38" i="5" s="1" a="1"/>
  <c r="H38" i="5" s="1"/>
  <c r="H39" i="5" s="1" a="1"/>
  <c r="H39" i="5" s="1"/>
  <c r="H40" i="5" s="1" a="1"/>
  <c r="H40" i="5" s="1"/>
  <c r="H41" i="5" s="1" a="1"/>
  <c r="H41" i="5" s="1"/>
  <c r="H42" i="5" s="1" a="1"/>
  <c r="H42" i="5" s="1"/>
  <c r="H43" i="5" s="1" a="1"/>
  <c r="H43" i="5" s="1"/>
  <c r="H44" i="5" s="1" a="1"/>
  <c r="H44" i="5" s="1"/>
  <c r="H45" i="5" s="1" a="1"/>
  <c r="H45" i="5" s="1"/>
  <c r="H46" i="5" s="1" a="1"/>
  <c r="H46" i="5" s="1"/>
  <c r="H47" i="5" s="1" a="1"/>
  <c r="H47" i="5" s="1"/>
  <c r="H48" i="5" s="1" a="1"/>
  <c r="H48" i="5" s="1"/>
  <c r="H49" i="5" s="1" a="1"/>
  <c r="H49" i="5" s="1"/>
  <c r="H50" i="5" s="1" a="1"/>
  <c r="H50" i="5" s="1"/>
  <c r="H51" i="5" s="1" a="1"/>
  <c r="H51" i="5" s="1"/>
  <c r="H52" i="5" s="1" a="1"/>
  <c r="H52" i="5" s="1"/>
  <c r="H53" i="5" s="1" a="1"/>
  <c r="H53" i="5" s="1"/>
  <c r="H54" i="5" s="1" a="1"/>
  <c r="H54" i="5" s="1"/>
  <c r="H55" i="5" s="1" a="1"/>
  <c r="H55" i="5" s="1"/>
  <c r="H56" i="5" s="1" a="1"/>
  <c r="H56" i="5" s="1"/>
  <c r="H57" i="5" s="1" a="1"/>
  <c r="H57" i="5" s="1"/>
  <c r="H58" i="5" s="1" a="1"/>
  <c r="H58" i="5" s="1"/>
  <c r="H59" i="5" s="1" a="1"/>
  <c r="H59" i="5" s="1"/>
  <c r="H60" i="5" s="1" a="1"/>
  <c r="H60" i="5" s="1"/>
  <c r="H61" i="5" s="1" a="1"/>
  <c r="H61" i="5" s="1"/>
  <c r="H62" i="5" s="1" a="1"/>
  <c r="H62" i="5" s="1"/>
  <c r="H63" i="5" s="1" a="1"/>
  <c r="H63" i="5" s="1"/>
  <c r="H64" i="5" s="1" a="1"/>
  <c r="H64" i="5" s="1"/>
  <c r="H65" i="5" s="1" a="1"/>
  <c r="H65" i="5" s="1"/>
  <c r="H66" i="5" s="1" a="1"/>
  <c r="H66" i="5" s="1"/>
  <c r="H67" i="5" s="1" a="1"/>
  <c r="H67" i="5" s="1"/>
  <c r="H68" i="5" s="1" a="1"/>
  <c r="H68" i="5" s="1"/>
  <c r="H69" i="5" s="1" a="1"/>
  <c r="H69" i="5" s="1"/>
  <c r="H70" i="5" s="1" a="1"/>
  <c r="H70" i="5" s="1"/>
  <c r="H71" i="5" s="1" a="1"/>
  <c r="H71" i="5" s="1"/>
  <c r="H72" i="5" s="1" a="1"/>
  <c r="H72" i="5" s="1"/>
  <c r="H73" i="5" s="1" a="1"/>
  <c r="H73" i="5" s="1"/>
  <c r="H74" i="5" s="1" a="1"/>
  <c r="H74" i="5" s="1"/>
  <c r="H75" i="5" s="1" a="1"/>
  <c r="H75" i="5" s="1"/>
  <c r="H76" i="5" s="1" a="1"/>
  <c r="H76" i="5" s="1"/>
  <c r="H77" i="5" s="1" a="1"/>
  <c r="H77" i="5" s="1"/>
  <c r="H78" i="5" s="1" a="1"/>
  <c r="H78" i="5" s="1"/>
  <c r="H79" i="5" s="1" a="1"/>
  <c r="H79" i="5" s="1"/>
  <c r="H5" i="5" a="1"/>
  <c r="H5" i="5" s="1"/>
  <c r="H6" i="4" a="1"/>
  <c r="H6" i="4" s="1"/>
  <c r="H7" i="4" s="1" a="1"/>
  <c r="H7" i="4" s="1"/>
  <c r="H8" i="4" s="1" a="1"/>
  <c r="H8" i="4" s="1"/>
  <c r="H9" i="4" s="1" a="1"/>
  <c r="H9" i="4" s="1"/>
  <c r="H10" i="4" s="1" a="1"/>
  <c r="H10" i="4" s="1"/>
  <c r="H11" i="4" s="1" a="1"/>
  <c r="H11" i="4" s="1"/>
  <c r="H12" i="4" s="1" a="1"/>
  <c r="H12" i="4" s="1"/>
  <c r="H13" i="4" s="1" a="1"/>
  <c r="H13" i="4" s="1"/>
  <c r="H14" i="4" s="1" a="1"/>
  <c r="H14" i="4" s="1"/>
  <c r="H15" i="4" s="1" a="1"/>
  <c r="H15" i="4" s="1"/>
  <c r="H16" i="4" s="1" a="1"/>
  <c r="H16" i="4" s="1"/>
  <c r="H17" i="4" s="1" a="1"/>
  <c r="H17" i="4" s="1"/>
  <c r="H18" i="4" s="1" a="1"/>
  <c r="H18" i="4" s="1"/>
  <c r="H19" i="4" s="1" a="1"/>
  <c r="H19" i="4" s="1"/>
  <c r="H20" i="4" s="1" a="1"/>
  <c r="H20" i="4" s="1"/>
  <c r="H21" i="4" s="1" a="1"/>
  <c r="H21" i="4" s="1"/>
  <c r="H22" i="4" s="1" a="1"/>
  <c r="H22" i="4" s="1"/>
  <c r="H23" i="4" s="1" a="1"/>
  <c r="H23" i="4" s="1"/>
  <c r="H24" i="4" s="1" a="1"/>
  <c r="H24" i="4" s="1"/>
  <c r="H25" i="4" s="1" a="1"/>
  <c r="H25" i="4" s="1"/>
  <c r="H26" i="4" s="1" a="1"/>
  <c r="H26" i="4" s="1"/>
  <c r="H27" i="4" s="1" a="1"/>
  <c r="H27" i="4" s="1"/>
  <c r="H28" i="4" s="1" a="1"/>
  <c r="H28" i="4" s="1"/>
  <c r="H29" i="4" s="1" a="1"/>
  <c r="H29" i="4" s="1"/>
  <c r="H30" i="4" s="1" a="1"/>
  <c r="H30" i="4" s="1"/>
  <c r="H31" i="4" s="1" a="1"/>
  <c r="H31" i="4" s="1"/>
  <c r="H32" i="4" s="1" a="1"/>
  <c r="H32" i="4" s="1"/>
  <c r="H33" i="4" s="1" a="1"/>
  <c r="H33" i="4" s="1"/>
  <c r="H34" i="4" s="1" a="1"/>
  <c r="H34" i="4" s="1"/>
  <c r="H35" i="4" s="1" a="1"/>
  <c r="H35" i="4" s="1"/>
  <c r="H36" i="4" s="1" a="1"/>
  <c r="H36" i="4" s="1"/>
  <c r="H37" i="4" s="1" a="1"/>
  <c r="H37" i="4" s="1"/>
  <c r="H38" i="4" s="1" a="1"/>
  <c r="H38" i="4" s="1"/>
  <c r="H39" i="4" s="1" a="1"/>
  <c r="H39" i="4" s="1"/>
  <c r="H40" i="4" s="1" a="1"/>
  <c r="H40" i="4" s="1"/>
  <c r="H41" i="4" s="1" a="1"/>
  <c r="H41" i="4" s="1"/>
  <c r="H42" i="4" s="1" a="1"/>
  <c r="H42" i="4" s="1"/>
  <c r="H43" i="4" s="1" a="1"/>
  <c r="H43" i="4" s="1"/>
  <c r="H44" i="4" s="1" a="1"/>
  <c r="H44" i="4" s="1"/>
  <c r="H45" i="4" s="1" a="1"/>
  <c r="H45" i="4" s="1"/>
  <c r="H46" i="4" s="1" a="1"/>
  <c r="H46" i="4" s="1"/>
  <c r="H47" i="4" s="1" a="1"/>
  <c r="H47" i="4" s="1"/>
  <c r="H48" i="4" s="1" a="1"/>
  <c r="H48" i="4" s="1"/>
  <c r="H49" i="4" s="1" a="1"/>
  <c r="H49" i="4" s="1"/>
  <c r="H50" i="4" s="1" a="1"/>
  <c r="H50" i="4" s="1"/>
  <c r="H51" i="4" s="1" a="1"/>
  <c r="H51" i="4" s="1"/>
  <c r="H52" i="4" s="1" a="1"/>
  <c r="H52" i="4" s="1"/>
  <c r="H53" i="4" s="1" a="1"/>
  <c r="H53" i="4" s="1"/>
  <c r="H54" i="4" s="1" a="1"/>
  <c r="H54" i="4" s="1"/>
  <c r="H55" i="4" s="1" a="1"/>
  <c r="H55" i="4" s="1"/>
  <c r="H56" i="4" s="1" a="1"/>
  <c r="H56" i="4" s="1"/>
  <c r="H57" i="4" s="1" a="1"/>
  <c r="H57" i="4" s="1"/>
  <c r="H58" i="4" s="1" a="1"/>
  <c r="H58" i="4" s="1"/>
  <c r="H59" i="4" s="1" a="1"/>
  <c r="H59" i="4" s="1"/>
  <c r="H60" i="4" s="1" a="1"/>
  <c r="H60" i="4" s="1"/>
  <c r="H61" i="4" s="1" a="1"/>
  <c r="H61" i="4" s="1"/>
  <c r="H62" i="4" s="1" a="1"/>
  <c r="H62" i="4" s="1"/>
  <c r="H63" i="4" s="1" a="1"/>
  <c r="H63" i="4" s="1"/>
  <c r="H64" i="4" s="1" a="1"/>
  <c r="H64" i="4" s="1"/>
  <c r="H65" i="4" s="1" a="1"/>
  <c r="H65" i="4" s="1"/>
  <c r="H66" i="4" s="1" a="1"/>
  <c r="H66" i="4" s="1"/>
  <c r="H67" i="4" s="1" a="1"/>
  <c r="H67" i="4" s="1"/>
  <c r="H68" i="4" s="1" a="1"/>
  <c r="H68" i="4" s="1"/>
  <c r="H69" i="4" s="1" a="1"/>
  <c r="H69" i="4" s="1"/>
  <c r="H70" i="4" s="1" a="1"/>
  <c r="H70" i="4" s="1"/>
  <c r="H71" i="4" s="1" a="1"/>
  <c r="H71" i="4" s="1"/>
  <c r="H72" i="4" s="1" a="1"/>
  <c r="H72" i="4" s="1"/>
  <c r="H73" i="4" s="1" a="1"/>
  <c r="H73" i="4" s="1"/>
  <c r="H74" i="4" s="1" a="1"/>
  <c r="H74" i="4" s="1"/>
  <c r="H75" i="4" s="1" a="1"/>
  <c r="H75" i="4" s="1"/>
  <c r="H76" i="4" s="1" a="1"/>
  <c r="H76" i="4" s="1"/>
  <c r="H77" i="4" s="1" a="1"/>
  <c r="H77" i="4" s="1"/>
  <c r="H78" i="4" s="1" a="1"/>
  <c r="H78" i="4" s="1"/>
  <c r="H79" i="4" s="1" a="1"/>
  <c r="H79" i="4" s="1"/>
  <c r="H5" i="4" a="1"/>
  <c r="H5" i="4" s="1"/>
  <c r="H6" i="3" a="1"/>
  <c r="H6" i="3" s="1"/>
  <c r="H7" i="3" s="1" a="1"/>
  <c r="H7" i="3" s="1"/>
  <c r="H8" i="3" s="1" a="1"/>
  <c r="H8" i="3" s="1"/>
  <c r="H9" i="3" s="1" a="1"/>
  <c r="H9" i="3" s="1"/>
  <c r="H10" i="3" s="1" a="1"/>
  <c r="H10" i="3" s="1"/>
  <c r="H11" i="3" s="1" a="1"/>
  <c r="H11" i="3" s="1"/>
  <c r="H12" i="3" s="1" a="1"/>
  <c r="H12" i="3" s="1"/>
  <c r="H13" i="3" s="1" a="1"/>
  <c r="H13" i="3" s="1"/>
  <c r="H14" i="3" s="1" a="1"/>
  <c r="H14" i="3" s="1"/>
  <c r="H15" i="3" s="1" a="1"/>
  <c r="H15" i="3" s="1"/>
  <c r="H16" i="3" s="1" a="1"/>
  <c r="H16" i="3" s="1"/>
  <c r="H17" i="3" s="1" a="1"/>
  <c r="H17" i="3" s="1"/>
  <c r="H18" i="3" s="1" a="1"/>
  <c r="H18" i="3" s="1"/>
  <c r="H19" i="3" s="1" a="1"/>
  <c r="H19" i="3" s="1"/>
  <c r="H20" i="3" s="1" a="1"/>
  <c r="H20" i="3" s="1"/>
  <c r="H21" i="3" s="1" a="1"/>
  <c r="H21" i="3" s="1"/>
  <c r="H22" i="3" s="1" a="1"/>
  <c r="H22" i="3" s="1"/>
  <c r="H23" i="3" s="1" a="1"/>
  <c r="H23" i="3" s="1"/>
  <c r="H24" i="3" s="1" a="1"/>
  <c r="H24" i="3" s="1"/>
  <c r="H25" i="3" s="1" a="1"/>
  <c r="H25" i="3" s="1"/>
  <c r="H26" i="3" s="1" a="1"/>
  <c r="H26" i="3" s="1"/>
  <c r="H27" i="3" s="1" a="1"/>
  <c r="H27" i="3" s="1"/>
  <c r="H28" i="3" s="1" a="1"/>
  <c r="H28" i="3" s="1"/>
  <c r="H29" i="3" s="1" a="1"/>
  <c r="H29" i="3" s="1"/>
  <c r="H30" i="3" s="1" a="1"/>
  <c r="H30" i="3" s="1"/>
  <c r="H31" i="3" s="1" a="1"/>
  <c r="H31" i="3" s="1"/>
  <c r="H32" i="3" s="1" a="1"/>
  <c r="H32" i="3" s="1"/>
  <c r="H33" i="3" s="1" a="1"/>
  <c r="H33" i="3" s="1"/>
  <c r="H34" i="3" s="1" a="1"/>
  <c r="H34" i="3" s="1"/>
  <c r="H35" i="3" s="1" a="1"/>
  <c r="H35" i="3" s="1"/>
  <c r="H36" i="3" s="1" a="1"/>
  <c r="H36" i="3" s="1"/>
  <c r="H37" i="3" s="1" a="1"/>
  <c r="H37" i="3" s="1"/>
  <c r="H38" i="3" s="1" a="1"/>
  <c r="H38" i="3" s="1"/>
  <c r="H39" i="3" s="1" a="1"/>
  <c r="H39" i="3" s="1"/>
  <c r="H40" i="3" s="1" a="1"/>
  <c r="H40" i="3" s="1"/>
  <c r="H41" i="3" s="1" a="1"/>
  <c r="H41" i="3" s="1"/>
  <c r="H42" i="3" s="1" a="1"/>
  <c r="H42" i="3" s="1"/>
  <c r="H43" i="3" s="1" a="1"/>
  <c r="H43" i="3" s="1"/>
  <c r="H44" i="3" s="1" a="1"/>
  <c r="H44" i="3" s="1"/>
  <c r="H45" i="3" s="1" a="1"/>
  <c r="H45" i="3" s="1"/>
  <c r="H46" i="3" s="1" a="1"/>
  <c r="H46" i="3" s="1"/>
  <c r="H47" i="3" s="1" a="1"/>
  <c r="H47" i="3" s="1"/>
  <c r="H48" i="3" s="1" a="1"/>
  <c r="H48" i="3" s="1"/>
  <c r="H49" i="3" s="1" a="1"/>
  <c r="H49" i="3" s="1"/>
  <c r="H50" i="3" s="1" a="1"/>
  <c r="H50" i="3" s="1"/>
  <c r="H51" i="3" s="1" a="1"/>
  <c r="H51" i="3" s="1"/>
  <c r="H52" i="3" s="1" a="1"/>
  <c r="H52" i="3" s="1"/>
  <c r="H53" i="3" s="1" a="1"/>
  <c r="H53" i="3" s="1"/>
  <c r="H54" i="3" s="1" a="1"/>
  <c r="H54" i="3" s="1"/>
  <c r="H55" i="3" s="1" a="1"/>
  <c r="H55" i="3" s="1"/>
  <c r="H56" i="3" s="1" a="1"/>
  <c r="H56" i="3" s="1"/>
  <c r="H57" i="3" s="1" a="1"/>
  <c r="H57" i="3" s="1"/>
  <c r="H58" i="3" s="1" a="1"/>
  <c r="H58" i="3" s="1"/>
  <c r="H59" i="3" s="1" a="1"/>
  <c r="H59" i="3" s="1"/>
  <c r="H60" i="3" s="1" a="1"/>
  <c r="H60" i="3" s="1"/>
  <c r="H61" i="3" s="1" a="1"/>
  <c r="H61" i="3" s="1"/>
  <c r="H62" i="3" s="1" a="1"/>
  <c r="H62" i="3" s="1"/>
  <c r="H63" i="3" s="1" a="1"/>
  <c r="H63" i="3" s="1"/>
  <c r="H64" i="3" s="1" a="1"/>
  <c r="H64" i="3" s="1"/>
  <c r="H65" i="3" s="1" a="1"/>
  <c r="H65" i="3" s="1"/>
  <c r="H66" i="3" s="1" a="1"/>
  <c r="H66" i="3" s="1"/>
  <c r="H67" i="3" s="1" a="1"/>
  <c r="H67" i="3" s="1"/>
  <c r="H68" i="3" s="1" a="1"/>
  <c r="H68" i="3" s="1"/>
  <c r="H69" i="3" s="1" a="1"/>
  <c r="H69" i="3" s="1"/>
  <c r="H70" i="3" s="1" a="1"/>
  <c r="H70" i="3" s="1"/>
  <c r="H71" i="3" s="1" a="1"/>
  <c r="H71" i="3" s="1"/>
  <c r="H72" i="3" s="1" a="1"/>
  <c r="H72" i="3" s="1"/>
  <c r="H73" i="3" s="1" a="1"/>
  <c r="H73" i="3" s="1"/>
  <c r="H74" i="3" s="1" a="1"/>
  <c r="H74" i="3" s="1"/>
  <c r="H75" i="3" s="1" a="1"/>
  <c r="H75" i="3" s="1"/>
  <c r="H76" i="3" s="1" a="1"/>
  <c r="H76" i="3" s="1"/>
  <c r="H77" i="3" s="1" a="1"/>
  <c r="H77" i="3" s="1"/>
  <c r="H78" i="3" s="1" a="1"/>
  <c r="H78" i="3" s="1"/>
  <c r="H79" i="3" s="1" a="1"/>
  <c r="H79" i="3" s="1"/>
  <c r="H5" i="3" a="1"/>
  <c r="H5" i="3" s="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5" i="11"/>
  <c r="E5" i="11"/>
  <c r="H4" i="11"/>
  <c r="E4" i="11"/>
  <c r="H3" i="11"/>
  <c r="E3" i="11"/>
  <c r="H2" i="11"/>
  <c r="E2" i="11"/>
  <c r="H80" i="7" l="1" a="1"/>
  <c r="H80" i="7" s="1"/>
  <c r="B38" i="1"/>
  <c r="G5" i="7"/>
  <c r="G5" i="6"/>
  <c r="G5" i="5"/>
  <c r="G6" i="5" s="1"/>
  <c r="G5" i="4"/>
  <c r="G5" i="3"/>
  <c r="R17" i="2"/>
  <c r="Q17" i="2"/>
  <c r="F17" i="2"/>
  <c r="S17" i="2" s="1"/>
  <c r="Q16" i="2"/>
  <c r="F16" i="2"/>
  <c r="S16" i="2" s="1"/>
  <c r="E16" i="2"/>
  <c r="R16" i="2" s="1"/>
  <c r="F15" i="2"/>
  <c r="S15" i="2" s="1"/>
  <c r="E15" i="2"/>
  <c r="R15" i="2" s="1"/>
  <c r="D15" i="2"/>
  <c r="Q15" i="2" s="1"/>
  <c r="S14" i="2"/>
  <c r="R14" i="2"/>
  <c r="Q14" i="2"/>
  <c r="Q13" i="2"/>
  <c r="F13" i="2"/>
  <c r="S13" i="2" s="1"/>
  <c r="E13" i="2"/>
  <c r="R13" i="2" s="1"/>
  <c r="F12" i="2"/>
  <c r="S12" i="2" s="1"/>
  <c r="E12" i="2"/>
  <c r="R12" i="2" s="1"/>
  <c r="D12" i="2"/>
  <c r="Q12" i="2" s="1"/>
  <c r="S11" i="2"/>
  <c r="R11" i="2"/>
  <c r="Q11" i="2"/>
  <c r="Q10" i="2"/>
  <c r="F10" i="2"/>
  <c r="S10" i="2" s="1"/>
  <c r="E10" i="2"/>
  <c r="R10" i="2" s="1"/>
  <c r="F9" i="2"/>
  <c r="S9" i="2" s="1"/>
  <c r="E9" i="2"/>
  <c r="R9" i="2" s="1"/>
  <c r="D9" i="2"/>
  <c r="Q9" i="2" s="1"/>
  <c r="S8" i="2"/>
  <c r="R8" i="2"/>
  <c r="Q8" i="2"/>
  <c r="Q7" i="2"/>
  <c r="F7" i="2"/>
  <c r="S7" i="2" s="1"/>
  <c r="E7" i="2"/>
  <c r="R7" i="2" s="1"/>
  <c r="F6" i="2"/>
  <c r="S6" i="2" s="1"/>
  <c r="E6" i="2"/>
  <c r="R6" i="2" s="1"/>
  <c r="D6" i="2"/>
  <c r="Q6" i="2" s="1"/>
  <c r="S5" i="2"/>
  <c r="R5" i="2"/>
  <c r="Q5" i="2"/>
  <c r="Q4" i="2"/>
  <c r="F4" i="2"/>
  <c r="S4" i="2" s="1"/>
  <c r="E4" i="2"/>
  <c r="R4" i="2" s="1"/>
  <c r="F3" i="2"/>
  <c r="S3" i="2" s="1"/>
  <c r="E3" i="2"/>
  <c r="R3" i="2" s="1"/>
  <c r="D3" i="2"/>
  <c r="Q3" i="2" s="1"/>
  <c r="B42" i="1"/>
  <c r="B41" i="1"/>
  <c r="B40" i="1"/>
  <c r="B39" i="1"/>
  <c r="B37" i="1"/>
  <c r="G6" i="3" l="1"/>
  <c r="U3" i="2" a="1"/>
  <c r="U3" i="2" s="1"/>
  <c r="G6" i="4"/>
  <c r="G7" i="3"/>
  <c r="G7" i="5"/>
  <c r="G6" i="6"/>
  <c r="G6" i="7"/>
  <c r="U15" i="2" a="1"/>
  <c r="U12" i="2" a="1"/>
  <c r="U9" i="2" a="1"/>
  <c r="U6" i="2" a="1"/>
  <c r="G8" i="5" l="1"/>
  <c r="G7" i="7"/>
  <c r="G7" i="6"/>
  <c r="G7" i="4"/>
  <c r="G8" i="3"/>
  <c r="U15" i="2"/>
  <c r="U6" i="2"/>
  <c r="U9" i="2"/>
  <c r="U12" i="2"/>
  <c r="G9" i="5" l="1"/>
  <c r="G9" i="3"/>
  <c r="G8" i="6"/>
  <c r="G8" i="4"/>
  <c r="G8" i="7"/>
  <c r="Y6" i="2" a="1"/>
  <c r="Y12" i="2" a="1"/>
  <c r="Y3" i="2" a="1"/>
  <c r="Y9" i="2" a="1"/>
  <c r="Y15" i="2" a="1"/>
  <c r="G9" i="7" l="1"/>
  <c r="G9" i="6"/>
  <c r="G10" i="5"/>
  <c r="G9" i="4"/>
  <c r="G10" i="3"/>
  <c r="Y15" i="2"/>
  <c r="Y3" i="2"/>
  <c r="Y9" i="2"/>
  <c r="Y12" i="2"/>
  <c r="Y6" i="2"/>
  <c r="G11" i="3" l="1"/>
  <c r="G10" i="7"/>
  <c r="G11" i="5"/>
  <c r="G10" i="6"/>
  <c r="G10" i="4"/>
  <c r="AC9" i="2" a="1"/>
  <c r="AC12" i="2" a="1"/>
  <c r="AC6" i="2" a="1"/>
  <c r="AC3" i="2" a="1"/>
  <c r="AC15" i="2" a="1"/>
  <c r="G11" i="6" l="1"/>
  <c r="G11" i="7"/>
  <c r="G12" i="5"/>
  <c r="G12" i="3"/>
  <c r="G11" i="4"/>
  <c r="AC3" i="2"/>
  <c r="I3" i="2" s="1"/>
  <c r="K5" i="2"/>
  <c r="I5" i="2"/>
  <c r="J5" i="2"/>
  <c r="J3" i="2"/>
  <c r="I4" i="2"/>
  <c r="J4" i="2"/>
  <c r="K3" i="2"/>
  <c r="K4" i="2"/>
  <c r="AC15" i="2"/>
  <c r="I15" i="2" s="1"/>
  <c r="J16" i="2"/>
  <c r="K17" i="2"/>
  <c r="J15" i="2"/>
  <c r="J17" i="2"/>
  <c r="K15" i="2"/>
  <c r="K16" i="2"/>
  <c r="I16" i="2"/>
  <c r="I17" i="2"/>
  <c r="AC12" i="2"/>
  <c r="I12" i="2" s="1"/>
  <c r="I14" i="2"/>
  <c r="K12" i="2"/>
  <c r="J12" i="2"/>
  <c r="K14" i="2"/>
  <c r="K13" i="2"/>
  <c r="J13" i="2"/>
  <c r="J14" i="2"/>
  <c r="I13" i="2"/>
  <c r="AC6" i="2"/>
  <c r="I6" i="2" s="1"/>
  <c r="K8" i="2"/>
  <c r="J6" i="2"/>
  <c r="I7" i="2"/>
  <c r="K7" i="2"/>
  <c r="I8" i="2"/>
  <c r="J7" i="2"/>
  <c r="J8" i="2"/>
  <c r="K6" i="2"/>
  <c r="AC9" i="2"/>
  <c r="I9" i="2" s="1"/>
  <c r="K9" i="2"/>
  <c r="K11" i="2"/>
  <c r="J11" i="2"/>
  <c r="I10" i="2"/>
  <c r="I11" i="2"/>
  <c r="J9" i="2"/>
  <c r="K10" i="2"/>
  <c r="J10" i="2"/>
  <c r="G13" i="5" l="1"/>
  <c r="G12" i="7"/>
  <c r="G12" i="4"/>
  <c r="G12" i="6"/>
  <c r="G13" i="3"/>
  <c r="G13" i="4" l="1"/>
  <c r="G14" i="3"/>
  <c r="G13" i="7"/>
  <c r="G13" i="6"/>
  <c r="G14" i="5"/>
  <c r="G15" i="5" l="1"/>
  <c r="G14" i="4"/>
  <c r="G14" i="6"/>
  <c r="G14" i="7"/>
  <c r="G15" i="3"/>
  <c r="G15" i="4" l="1"/>
  <c r="G15" i="7"/>
  <c r="G16" i="5"/>
  <c r="G15" i="6"/>
  <c r="G16" i="3"/>
  <c r="G17" i="3" l="1"/>
  <c r="G16" i="6"/>
  <c r="G17" i="5"/>
  <c r="G16" i="7"/>
  <c r="G16" i="4"/>
  <c r="G17" i="7" l="1"/>
  <c r="G18" i="5"/>
  <c r="G17" i="6"/>
  <c r="G17" i="4"/>
  <c r="G18" i="3"/>
  <c r="G18" i="4" l="1"/>
  <c r="G18" i="6"/>
  <c r="G19" i="3"/>
  <c r="G19" i="5"/>
  <c r="G18" i="7"/>
  <c r="G20" i="3" l="1"/>
  <c r="G19" i="6"/>
  <c r="G19" i="7"/>
  <c r="G20" i="5"/>
  <c r="G19" i="4"/>
  <c r="G20" i="4" l="1"/>
  <c r="G20" i="7"/>
  <c r="G20" i="6"/>
  <c r="G21" i="5"/>
  <c r="G21" i="3"/>
  <c r="G22" i="5" l="1"/>
  <c r="G21" i="6"/>
  <c r="G21" i="7"/>
  <c r="G22" i="3"/>
  <c r="G21" i="4"/>
  <c r="G22" i="7" l="1"/>
  <c r="G22" i="6"/>
  <c r="G22" i="4"/>
  <c r="G23" i="3"/>
  <c r="G23" i="5"/>
  <c r="G23" i="4" l="1"/>
  <c r="G23" i="6"/>
  <c r="G24" i="5"/>
  <c r="G23" i="7"/>
  <c r="G24" i="3"/>
  <c r="G25" i="5" l="1"/>
  <c r="G24" i="6"/>
  <c r="G25" i="3"/>
  <c r="G24" i="7"/>
  <c r="G24" i="4"/>
  <c r="G26" i="3" l="1"/>
  <c r="G25" i="4"/>
  <c r="G25" i="6"/>
  <c r="G26" i="5"/>
  <c r="G25" i="7"/>
  <c r="G27" i="5" l="1"/>
  <c r="G26" i="6"/>
  <c r="G26" i="4"/>
  <c r="G26" i="7"/>
  <c r="G27" i="3"/>
  <c r="G27" i="4" l="1"/>
  <c r="G27" i="6"/>
  <c r="G27" i="7"/>
  <c r="G28" i="3"/>
  <c r="G28" i="5"/>
  <c r="G29" i="5" l="1"/>
  <c r="G28" i="6"/>
  <c r="G29" i="3"/>
  <c r="G28" i="7"/>
  <c r="G28" i="4"/>
  <c r="G30" i="3" l="1"/>
  <c r="G29" i="6"/>
  <c r="G29" i="4"/>
  <c r="G29" i="7"/>
  <c r="G30" i="5"/>
  <c r="G30" i="4" l="1"/>
  <c r="G30" i="6"/>
  <c r="G31" i="5"/>
  <c r="G31" i="3"/>
  <c r="G30" i="7"/>
  <c r="G32" i="3" l="1"/>
  <c r="G31" i="4"/>
  <c r="G32" i="5"/>
  <c r="G31" i="6"/>
  <c r="G31" i="7"/>
  <c r="G32" i="4" l="1"/>
  <c r="G32" i="6"/>
  <c r="G33" i="5"/>
  <c r="G32" i="7"/>
  <c r="G33" i="3"/>
  <c r="G33" i="6" l="1"/>
  <c r="G34" i="5"/>
  <c r="G34" i="3"/>
  <c r="G33" i="7"/>
  <c r="G33" i="4"/>
  <c r="G34" i="4" l="1"/>
  <c r="G34" i="6"/>
  <c r="G34" i="7"/>
  <c r="G35" i="3"/>
  <c r="G35" i="5"/>
  <c r="G36" i="5" l="1"/>
  <c r="G35" i="6"/>
  <c r="G35" i="4"/>
  <c r="G36" i="3"/>
  <c r="G35" i="7"/>
  <c r="G37" i="5" l="1"/>
  <c r="G37" i="3"/>
  <c r="G36" i="4"/>
  <c r="G36" i="6"/>
  <c r="G36" i="7"/>
  <c r="G37" i="6" l="1"/>
  <c r="G37" i="4"/>
  <c r="G38" i="3"/>
  <c r="G37" i="7"/>
  <c r="G38" i="5"/>
  <c r="G39" i="3" l="1"/>
  <c r="G39" i="5"/>
  <c r="G38" i="4"/>
  <c r="G38" i="7"/>
  <c r="G38" i="6"/>
  <c r="G39" i="6" l="1"/>
  <c r="G39" i="4"/>
  <c r="G40" i="5"/>
  <c r="G39" i="7"/>
  <c r="G40" i="3"/>
  <c r="G40" i="6" l="1"/>
  <c r="G40" i="7"/>
  <c r="G41" i="5"/>
  <c r="G40" i="4"/>
  <c r="G41" i="3"/>
  <c r="G42" i="5" l="1"/>
  <c r="G41" i="7"/>
  <c r="G42" i="3"/>
  <c r="G41" i="4"/>
  <c r="G41" i="6"/>
  <c r="G42" i="4" l="1"/>
  <c r="G42" i="7"/>
  <c r="G42" i="6"/>
  <c r="G43" i="3"/>
  <c r="G43" i="5"/>
  <c r="G43" i="7" l="1"/>
  <c r="G43" i="6"/>
  <c r="G44" i="5"/>
  <c r="G44" i="3"/>
  <c r="G43" i="4"/>
  <c r="G44" i="4" l="1"/>
  <c r="G44" i="6"/>
  <c r="G45" i="3"/>
  <c r="G45" i="5"/>
  <c r="G44" i="7"/>
  <c r="G46" i="3" l="1"/>
  <c r="G45" i="6"/>
  <c r="G45" i="7"/>
  <c r="G45" i="4"/>
  <c r="G46" i="5"/>
  <c r="G46" i="7" l="1"/>
  <c r="G46" i="6"/>
  <c r="G47" i="5"/>
  <c r="G46" i="4"/>
  <c r="G47" i="3"/>
  <c r="G47" i="4" l="1"/>
  <c r="G48" i="5"/>
  <c r="G47" i="6"/>
  <c r="G48" i="3"/>
  <c r="G47" i="7"/>
  <c r="G48" i="6" l="1"/>
  <c r="G48" i="7"/>
  <c r="G49" i="5"/>
  <c r="G49" i="3"/>
  <c r="G48" i="4"/>
  <c r="G50" i="5" l="1"/>
  <c r="G49" i="7"/>
  <c r="G49" i="6"/>
  <c r="G49" i="4"/>
  <c r="G50" i="3"/>
  <c r="G50" i="6" l="1"/>
  <c r="G50" i="7"/>
  <c r="G51" i="3"/>
  <c r="G51" i="5"/>
  <c r="G50" i="4"/>
  <c r="G52" i="5" l="1"/>
  <c r="G51" i="4"/>
  <c r="G52" i="3"/>
  <c r="G51" i="7"/>
  <c r="G51" i="6"/>
  <c r="G52" i="7" l="1"/>
  <c r="G53" i="3"/>
  <c r="G52" i="4"/>
  <c r="G52" i="6"/>
  <c r="G53" i="5"/>
  <c r="G53" i="4" l="1"/>
  <c r="G53" i="6"/>
  <c r="G54" i="5"/>
  <c r="G54" i="3"/>
  <c r="G53" i="7"/>
  <c r="G55" i="5" l="1"/>
  <c r="G54" i="7"/>
  <c r="G54" i="6"/>
  <c r="G55" i="3"/>
  <c r="G54" i="4"/>
  <c r="G55" i="6" l="1"/>
  <c r="G55" i="7"/>
  <c r="G55" i="4"/>
  <c r="G56" i="5"/>
  <c r="G56" i="3"/>
  <c r="G56" i="7" l="1"/>
  <c r="G57" i="3"/>
  <c r="G57" i="5"/>
  <c r="G56" i="6"/>
  <c r="G56" i="4"/>
  <c r="G57" i="6" l="1"/>
  <c r="G58" i="5"/>
  <c r="G58" i="3"/>
  <c r="G57" i="4"/>
  <c r="G57" i="7"/>
  <c r="G58" i="4" l="1"/>
  <c r="G59" i="3"/>
  <c r="G58" i="7"/>
  <c r="G59" i="5"/>
  <c r="G58" i="6"/>
  <c r="G59" i="7" l="1"/>
  <c r="G59" i="6"/>
  <c r="G60" i="3"/>
  <c r="G60" i="5"/>
  <c r="G59" i="4"/>
  <c r="G61" i="3" l="1"/>
  <c r="G60" i="4"/>
  <c r="G60" i="6"/>
  <c r="G61" i="5"/>
  <c r="G60" i="7"/>
  <c r="G61" i="6" l="1"/>
  <c r="G61" i="7"/>
  <c r="G61" i="4"/>
  <c r="G62" i="5"/>
  <c r="G62" i="3"/>
  <c r="G63" i="5" l="1"/>
  <c r="G62" i="4"/>
  <c r="G62" i="7"/>
  <c r="G63" i="3"/>
  <c r="G62" i="6"/>
  <c r="G63" i="6" l="1"/>
  <c r="G63" i="7"/>
  <c r="G63" i="4"/>
  <c r="G64" i="3"/>
  <c r="G64" i="5"/>
  <c r="G64" i="4" l="1"/>
  <c r="G64" i="7"/>
  <c r="G65" i="5"/>
  <c r="G65" i="3"/>
  <c r="G64" i="6"/>
  <c r="G66" i="5" l="1"/>
  <c r="G65" i="7"/>
  <c r="G65" i="6"/>
  <c r="G65" i="4"/>
  <c r="G66" i="3"/>
  <c r="G66" i="4" l="1"/>
  <c r="G66" i="6"/>
  <c r="G67" i="3"/>
  <c r="G67" i="5"/>
  <c r="G66" i="7"/>
  <c r="G68" i="5" l="1"/>
  <c r="G68" i="3"/>
  <c r="G67" i="7"/>
  <c r="G67" i="4"/>
  <c r="G67" i="6"/>
  <c r="G68" i="7" l="1"/>
  <c r="G69" i="5"/>
  <c r="G68" i="4"/>
  <c r="G69" i="3"/>
  <c r="G68" i="6"/>
  <c r="G69" i="4" l="1"/>
  <c r="G70" i="5"/>
  <c r="G69" i="6"/>
  <c r="G69" i="7"/>
  <c r="G70" i="3"/>
  <c r="G70" i="6" l="1"/>
  <c r="G71" i="5"/>
  <c r="G71" i="3"/>
  <c r="G70" i="4"/>
  <c r="G70" i="7"/>
  <c r="G72" i="5" l="1"/>
  <c r="G72" i="3"/>
  <c r="G71" i="7"/>
  <c r="G71" i="6"/>
  <c r="G71" i="4"/>
  <c r="G72" i="7" l="1"/>
  <c r="G73" i="3"/>
  <c r="G72" i="4"/>
  <c r="G72" i="6"/>
  <c r="G73" i="5"/>
  <c r="G73" i="6" l="1"/>
  <c r="G73" i="4"/>
  <c r="G74" i="3"/>
  <c r="G74" i="5"/>
  <c r="G73" i="7"/>
  <c r="G74" i="4" l="1"/>
  <c r="G74" i="6"/>
  <c r="G75" i="5"/>
  <c r="G75" i="3"/>
  <c r="G74" i="7"/>
  <c r="G75" i="6" l="1"/>
  <c r="G76" i="5"/>
  <c r="G75" i="7"/>
  <c r="G75" i="4"/>
  <c r="G76" i="3"/>
  <c r="G76" i="7" l="1"/>
  <c r="G77" i="5"/>
  <c r="G77" i="3"/>
  <c r="G76" i="4"/>
  <c r="G76" i="6"/>
  <c r="G78" i="3" l="1"/>
  <c r="G77" i="4"/>
  <c r="G78" i="5"/>
  <c r="G77" i="6"/>
  <c r="G77" i="7"/>
  <c r="G78" i="6" l="1"/>
  <c r="G79" i="5"/>
  <c r="G78" i="7"/>
  <c r="G78" i="4"/>
  <c r="G79" i="3"/>
  <c r="G79" i="7" l="1"/>
  <c r="G79" i="4"/>
  <c r="G7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tc={03211311-06D1-4646-AD8C-66F09AB4BF01}</author>
    <author>tc={A06B70AC-691E-8744-A25C-E448DD2FF12D}</author>
    <author>tc={D29B8E50-029A-5846-9FBC-47D4BDD4C76B}</author>
    <author>tc={C80E96CB-46AC-B749-85B9-C8B9BBE231CA}</author>
    <author>tc={1754C7AD-1C3B-5F4A-BE41-3BF8B051D74B}</author>
    <author>tc={977F5A1A-0C87-144A-91E3-7981854316B3}</author>
    <author>tc={AD0FBA64-209E-0349-B83B-38E0F39C1535}</author>
    <author>tc={13AD723D-A9F0-ED44-BE84-E78CBD872AB5}</author>
  </authors>
  <commentList>
    <comment ref="L1" authorId="0" shapeId="0" xr:uid="{03211311-06D1-4646-AD8C-66F09AB4BF01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MMULT(TRACE, COST_PAYOFF)</t>
      </text>
    </comment>
    <comment ref="N1" authorId="1" shapeId="0" xr:uid="{A06B70AC-691E-8744-A25C-E448DD2FF12D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MMULT(TRACE,QALY_PAYOFF)</t>
      </text>
    </comment>
    <comment ref="P1" authorId="2" shapeId="0" xr:uid="{D29B8E50-029A-5846-9FBC-47D4BDD4C7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 / (1 + d_r)^cycle, where d_r is the appropriate discount rate (e.g., 0.03) and cycle is the cycle number
</t>
      </text>
    </comment>
    <comment ref="S1" authorId="3" shapeId="0" xr:uid="{C80E96CB-46AC-B749-85B9-C8B9BBE231C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1/3 in the first and last cycle.
Alternate 2/3, then 4/3 in-between. </t>
      </text>
    </comment>
    <comment ref="U1" authorId="4" shapeId="0" xr:uid="{1754C7AD-1C3B-5F4A-BE41-3BF8B051D74B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Costs * Cycle Adjustment</t>
      </text>
    </comment>
    <comment ref="V1" authorId="5" shapeId="0" xr:uid="{977F5A1A-0C87-144A-91E3-7981854316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QALYs * Cycle Adjustment
</t>
      </text>
    </comment>
    <comment ref="X2" authorId="6" shapeId="0" xr:uid="{AD0FBA64-209E-0349-B83B-38E0F39C15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MMULT(TRANSPOSE(cost_adjustment),total costs)
</t>
      </text>
    </comment>
    <comment ref="X3" authorId="7" shapeId="0" xr:uid="{13AD723D-A9F0-ED44-BE84-E78CBD872AB5}">
      <text>
        <t>[Threaded comment]
Your version of Excel allows you to read this threaded comment; however, any edits to it will get removed if the file is opened in a newer version of Excel. Learn more: https://go.microsoft.com/fwlink/?linkid=870924
Comment:
    MMULT(TRANSPOSE(qaly_adjustment),total qualms)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<sst xmlns="http://schemas.openxmlformats.org/spreadsheetml/2006/main" count="548" uniqueCount="263">
  <si>
    <t>param</t>
  </si>
  <si>
    <t>base_case</t>
  </si>
  <si>
    <t>formula</t>
  </si>
  <si>
    <t>description</t>
  </si>
  <si>
    <t>notes</t>
  </si>
  <si>
    <t>distribution</t>
  </si>
  <si>
    <t>source</t>
  </si>
  <si>
    <t>ICER</t>
  </si>
  <si>
    <t>n_age_init</t>
  </si>
  <si>
    <t>Age at baseline</t>
  </si>
  <si>
    <t xml:space="preserve">Modeling  Parameter </t>
  </si>
  <si>
    <t>n_age_max</t>
  </si>
  <si>
    <t>Maximum age of followup</t>
  </si>
  <si>
    <t>d_c</t>
  </si>
  <si>
    <t>Annual discount rate for costs</t>
  </si>
  <si>
    <t>d_e</t>
  </si>
  <si>
    <t>Annual discount rate for QALYs</t>
  </si>
  <si>
    <t>n_sim</t>
  </si>
  <si>
    <t>Number of PSA samples</t>
  </si>
  <si>
    <t>r_HS</t>
  </si>
  <si>
    <t>Annual disease onset transition rate</t>
  </si>
  <si>
    <t>gamma(shape = 30,rate = 200)</t>
  </si>
  <si>
    <t>r_HD</t>
  </si>
  <si>
    <t>gamma(shape = 60, rate = 10000)</t>
  </si>
  <si>
    <t>hr_S</t>
  </si>
  <si>
    <t>Hazard ratio of death in S vs. H</t>
  </si>
  <si>
    <t>lognormal(meanlog = log(3), sdlog = 0.01)</t>
  </si>
  <si>
    <t>hr_HS_trtB</t>
  </si>
  <si>
    <t>Reduction in rate of disease progression (HS) as hazard ratio (HR)</t>
  </si>
  <si>
    <t>lognormal(meanlog = log(0.96), sdlog = 0.02)</t>
  </si>
  <si>
    <t>hr_HS_trtC</t>
  </si>
  <si>
    <t>Reduction in rate of disease progression (HS) as hazard ratio (HR) Treatment C</t>
  </si>
  <si>
    <t>hr_HS_trtD</t>
  </si>
  <si>
    <t>Reduction in rate of disease progression (HS) as hazard ratio (HR) Treatment D</t>
  </si>
  <si>
    <t>lognormal(meanlog = log(0.92), sdlog = 0.02)</t>
  </si>
  <si>
    <t>hr_HS_trtE</t>
  </si>
  <si>
    <t>Reduction in rate of disease progression (HS) as hazard ratio (HR) Treatment E</t>
  </si>
  <si>
    <t>u_H</t>
  </si>
  <si>
    <t>Utility weight of healthy (H)</t>
  </si>
  <si>
    <t>beta(shape1 = 200, shape2 = 3)</t>
  </si>
  <si>
    <t>Leech et al. (2022)</t>
  </si>
  <si>
    <t>u_S</t>
  </si>
  <si>
    <t>Utility weight of sick (S)</t>
  </si>
  <si>
    <t>beta(shape1 = 130, shape2 = 45)</t>
  </si>
  <si>
    <t>u_D</t>
  </si>
  <si>
    <t>Utility weight of death (D)</t>
  </si>
  <si>
    <t>Assumption</t>
  </si>
  <si>
    <t>c_H</t>
  </si>
  <si>
    <t>Annual cost of healthy (H)</t>
  </si>
  <si>
    <t>c_S</t>
  </si>
  <si>
    <t>Annual cost of sick (S)</t>
  </si>
  <si>
    <t>gamma(shape = 44.4, scale = 22.5)</t>
  </si>
  <si>
    <t>Graves et al. (2022)</t>
  </si>
  <si>
    <t>c_D</t>
  </si>
  <si>
    <t>Annual cost of death (D)</t>
  </si>
  <si>
    <t>c_trtA</t>
  </si>
  <si>
    <t>Cost of treatment A</t>
  </si>
  <si>
    <t>gamma(shape = 12.5, scale = 2)</t>
  </si>
  <si>
    <t>Martin et al. (2022)</t>
  </si>
  <si>
    <t>c_trtB</t>
  </si>
  <si>
    <t>Cost of treatment B</t>
  </si>
  <si>
    <t>gamma(shape = 12, scale = 83.3)</t>
  </si>
  <si>
    <t>c_trtC</t>
  </si>
  <si>
    <t>Cost of treatment C</t>
  </si>
  <si>
    <t>gamma(shape = 36.144, scale = 83)</t>
  </si>
  <si>
    <t>c_trtD</t>
  </si>
  <si>
    <t>Cost of treatment D</t>
  </si>
  <si>
    <t>c_trtE</t>
  </si>
  <si>
    <t>Cost of treatment E</t>
  </si>
  <si>
    <t>gamma(shape = 60.24, scale = 83)</t>
  </si>
  <si>
    <t>n_cycle_length</t>
  </si>
  <si>
    <t>Cycle length</t>
  </si>
  <si>
    <t>p_HS_trtA</t>
  </si>
  <si>
    <t>Probability of Healthy-Sick Transition - Treatment A</t>
  </si>
  <si>
    <t>Derived from embedded transition matrix</t>
  </si>
  <si>
    <t>p_HS_trtB</t>
  </si>
  <si>
    <t>Probability of Healthy-Sick Transition - Treatment B</t>
  </si>
  <si>
    <t>p_HS_trtC</t>
  </si>
  <si>
    <t>Probability of Healthy-Sick Transition - Treatment C</t>
  </si>
  <si>
    <t>p_HS_trtD</t>
  </si>
  <si>
    <t>Probability of Healthy-Sick Transition - Treatment D</t>
  </si>
  <si>
    <t>p_HS_trtE</t>
  </si>
  <si>
    <t>Probability of Healthy-Sick Transition - Treatment E</t>
  </si>
  <si>
    <t>p_HD_trtA</t>
  </si>
  <si>
    <t>Probability of Healthy-Dead Transition  - Treatment A</t>
  </si>
  <si>
    <t>p_HD_trtB</t>
  </si>
  <si>
    <t>Probability of Healthy-Dead Transition  - Treatment B</t>
  </si>
  <si>
    <t>p_HD_trtC</t>
  </si>
  <si>
    <t>Probability of Healthy-Dead Transition  - Treatment C</t>
  </si>
  <si>
    <t>p_HD_trtD</t>
  </si>
  <si>
    <t>Probability of Healthy-Dead Transition  - Treatment D</t>
  </si>
  <si>
    <t>p_HD_trtE</t>
  </si>
  <si>
    <t>Probability of Healthy-Dead Transition  - Treatment E</t>
  </si>
  <si>
    <t>p_SD</t>
  </si>
  <si>
    <t xml:space="preserve"> Probability of Sick-Dead Transition</t>
  </si>
  <si>
    <t>r_SD</t>
  </si>
  <si>
    <t>hr_S * r_HD</t>
  </si>
  <si>
    <t>Annual mortality rate (S to D)</t>
  </si>
  <si>
    <t>r_HS_trtB</t>
  </si>
  <si>
    <t>hr_HS_trtB * r_HS</t>
  </si>
  <si>
    <t>Annual disease progresstion transition rate under treatment B</t>
  </si>
  <si>
    <t>r_HS_trtC</t>
  </si>
  <si>
    <t>hr_HS_trtC * r_HS</t>
  </si>
  <si>
    <t>Annual disease progresstion transition rate under treatment C</t>
  </si>
  <si>
    <t>r_HS_trtD</t>
  </si>
  <si>
    <t>hr_HS_trtD * r_HS</t>
  </si>
  <si>
    <t>Annual disease progresstion transition rate under treatment D</t>
  </si>
  <si>
    <t>r_HS_trtE</t>
  </si>
  <si>
    <t>hr_HS_trtE * r_HS</t>
  </si>
  <si>
    <t>Annual disease progresstion transition rate under treatment E</t>
  </si>
  <si>
    <t>n_cycles</t>
  </si>
  <si>
    <t>(n_age_max - n_age_init)</t>
  </si>
  <si>
    <t>Time horizon</t>
  </si>
  <si>
    <t>Transition Rate Matrix</t>
  </si>
  <si>
    <r>
      <t>Transition Probability Matrix (exponential of rate matrix, obtained via a Taylor series expansion</t>
    </r>
    <r>
      <rPr>
        <sz val="12"/>
        <color theme="1"/>
        <rFont val="Calibri"/>
        <family val="2"/>
        <scheme val="minor"/>
      </rPr>
      <t>)</t>
    </r>
  </si>
  <si>
    <t>Binary Matrix</t>
  </si>
  <si>
    <t>Rate Matrix ^ 1</t>
  </si>
  <si>
    <t>Rate Matrix ^2</t>
  </si>
  <si>
    <t>Rate Matrix ^3</t>
  </si>
  <si>
    <t>Rate Matrix ^4</t>
  </si>
  <si>
    <t>strategy</t>
  </si>
  <si>
    <t>from</t>
  </si>
  <si>
    <t>Healthy</t>
  </si>
  <si>
    <t>Sick</t>
  </si>
  <si>
    <t>Dead</t>
  </si>
  <si>
    <t>A</t>
  </si>
  <si>
    <t>B</t>
  </si>
  <si>
    <t>Sicker</t>
  </si>
  <si>
    <t>C</t>
  </si>
  <si>
    <t>D</t>
  </si>
  <si>
    <t>E</t>
  </si>
  <si>
    <t>m_P_trtA</t>
  </si>
  <si>
    <t>m_P_trtB</t>
  </si>
  <si>
    <t>m_P_trtC</t>
  </si>
  <si>
    <t>m_P_trtD</t>
  </si>
  <si>
    <t>m_P_trtE</t>
  </si>
  <si>
    <t>Markov Trace</t>
  </si>
  <si>
    <t>Total Costs</t>
  </si>
  <si>
    <t>Total QALYs</t>
  </si>
  <si>
    <t>1. Discounting</t>
  </si>
  <si>
    <t>2. Cycle Adjustment</t>
  </si>
  <si>
    <t>3. Cost Adjustment
(1 * 2)</t>
  </si>
  <si>
    <t>4. QALY adjustment
(1 * 2)</t>
  </si>
  <si>
    <t>Cycle</t>
  </si>
  <si>
    <t>w_c_trtA</t>
  </si>
  <si>
    <t>w_e_trtA</t>
  </si>
  <si>
    <t>Payoffs</t>
  </si>
  <si>
    <t>Strategy</t>
  </si>
  <si>
    <t>w_c_trtB</t>
  </si>
  <si>
    <t>w_e_trtB</t>
  </si>
  <si>
    <t>w_c_trtC</t>
  </si>
  <si>
    <t>w_e_trtC</t>
  </si>
  <si>
    <t>w_c_disc_trtD</t>
  </si>
  <si>
    <t>w_e_disc_trtD</t>
  </si>
  <si>
    <t>w_c_trtD</t>
  </si>
  <si>
    <t>w_e_trtD</t>
  </si>
  <si>
    <t>w_c_disc_trtE</t>
  </si>
  <si>
    <t>w_e_disc_trtE</t>
  </si>
  <si>
    <t>w_c_trtE</t>
  </si>
  <si>
    <t>w_e_trtE</t>
  </si>
  <si>
    <t>Initial ICERS: Sort strategies by cost (least costly first, most costly last)</t>
  </si>
  <si>
    <t>Cost</t>
  </si>
  <si>
    <t>Effect</t>
  </si>
  <si>
    <t>Incremental Cost</t>
  </si>
  <si>
    <t>Incremental Effect</t>
  </si>
  <si>
    <t>Status</t>
  </si>
  <si>
    <t>Remaining strategies when strictly dominated strategies are removed</t>
  </si>
  <si>
    <t>Final ICERs after all weakly dominated strategies are removed</t>
  </si>
  <si>
    <t>Final Table</t>
  </si>
  <si>
    <t>cost_trtA</t>
  </si>
  <si>
    <t>qaly_trtA</t>
  </si>
  <si>
    <t>cost_trtB</t>
  </si>
  <si>
    <t>qaly_trtB</t>
  </si>
  <si>
    <t>cost_trtC</t>
  </si>
  <si>
    <t>qaly_trtC</t>
  </si>
  <si>
    <t>cost_trtD</t>
  </si>
  <si>
    <t>qaly_trtD</t>
  </si>
  <si>
    <t>cost_trtE</t>
  </si>
  <si>
    <t>qaly_trtE</t>
  </si>
  <si>
    <t>costs_trtA</t>
  </si>
  <si>
    <t>costs_trtB</t>
  </si>
  <si>
    <t>costs_trtC</t>
  </si>
  <si>
    <t>costs_trtD</t>
  </si>
  <si>
    <t>qalys_trtD</t>
  </si>
  <si>
    <t>costs_trtE</t>
  </si>
  <si>
    <t>-(r_HS + r_HD)</t>
  </si>
  <si>
    <t>-(hr_S * r_HD)</t>
  </si>
  <si>
    <t>0</t>
  </si>
  <si>
    <t>-(r_HS * hr_HS_trtB + r_HD)</t>
  </si>
  <si>
    <t>-(r_HS * hr_HS_trtC + r_HD)</t>
  </si>
  <si>
    <t>-(r_HS * hr_HS_trtD + r_HD)</t>
  </si>
  <si>
    <t>-(r_HS * hr_HS_trtE + r_HD)</t>
  </si>
  <si>
    <t>state</t>
  </si>
  <si>
    <t>costs_fmla</t>
  </si>
  <si>
    <t>costs_var</t>
  </si>
  <si>
    <t>costs_val</t>
  </si>
  <si>
    <t>qalys_fmla</t>
  </si>
  <si>
    <t>qalys_var</t>
  </si>
  <si>
    <t>qalys_val</t>
  </si>
  <si>
    <t>c_H + c_trtA</t>
  </si>
  <si>
    <t>c_H_trtA</t>
  </si>
  <si>
    <t>u_H_trtA</t>
  </si>
  <si>
    <t xml:space="preserve">c_S </t>
  </si>
  <si>
    <t>c_S_trtA</t>
  </si>
  <si>
    <t>u_S_trtA</t>
  </si>
  <si>
    <t>c_D_trtA</t>
  </si>
  <si>
    <t>u_D_trtA</t>
  </si>
  <si>
    <t>c_H + c_trtB</t>
  </si>
  <si>
    <t>c_H_trtB</t>
  </si>
  <si>
    <t>u_H_trtB</t>
  </si>
  <si>
    <t>c_S_trtB</t>
  </si>
  <si>
    <t>u_S_trtB</t>
  </si>
  <si>
    <t>c_D_trtB</t>
  </si>
  <si>
    <t>u_D_trtB</t>
  </si>
  <si>
    <t>c_H + c_trtC</t>
  </si>
  <si>
    <t>c_H_trtC</t>
  </si>
  <si>
    <t>u_H_trtC</t>
  </si>
  <si>
    <t>c_S_trtC</t>
  </si>
  <si>
    <t>u_S_trtC</t>
  </si>
  <si>
    <t>c_D_trtC</t>
  </si>
  <si>
    <t>u_D_trtC</t>
  </si>
  <si>
    <t>c_H + c_trtD</t>
  </si>
  <si>
    <t>c_H_trtD</t>
  </si>
  <si>
    <t>u_H_trtD</t>
  </si>
  <si>
    <t>c_S_trtD</t>
  </si>
  <si>
    <t>u_S_trtD</t>
  </si>
  <si>
    <t>c_D_trtD</t>
  </si>
  <si>
    <t>u_D_trtD</t>
  </si>
  <si>
    <t>c_H + c_trtE</t>
  </si>
  <si>
    <t>c_H_trtE</t>
  </si>
  <si>
    <t>u_H_trtE</t>
  </si>
  <si>
    <t>c_S_trtE</t>
  </si>
  <si>
    <t>u_S_trtE</t>
  </si>
  <si>
    <t>c_D_trtE</t>
  </si>
  <si>
    <t>u_D_trtE</t>
  </si>
  <si>
    <t>qalys_trtA</t>
  </si>
  <si>
    <t>qalys_trtB</t>
  </si>
  <si>
    <t>qalys_trtC</t>
  </si>
  <si>
    <t>qalys_trtE</t>
  </si>
  <si>
    <t>w_c_disc_trtA</t>
  </si>
  <si>
    <t>w_e_disc_trtA</t>
  </si>
  <si>
    <t>cycle_adj_trtA</t>
  </si>
  <si>
    <t>totcost_trtA</t>
  </si>
  <si>
    <t>totqaly_trtA</t>
  </si>
  <si>
    <t>totcost_trtB</t>
  </si>
  <si>
    <t>w_c_disc_trtB</t>
  </si>
  <si>
    <t>w_e_disc_trtB</t>
  </si>
  <si>
    <t>cycle_adj_trtB</t>
  </si>
  <si>
    <t>totqaly_trtB</t>
  </si>
  <si>
    <t>totcost_trtC</t>
  </si>
  <si>
    <t>w_c_disc_trtC</t>
  </si>
  <si>
    <t>w_e_disc_trtC</t>
  </si>
  <si>
    <t>cycle_adj_trtC</t>
  </si>
  <si>
    <t>totqaly_trtC</t>
  </si>
  <si>
    <t>totcost_trtD</t>
  </si>
  <si>
    <t>cycle_adj_trtD</t>
  </si>
  <si>
    <t>totqaly_trtD</t>
  </si>
  <si>
    <t>totcost_trtE</t>
  </si>
  <si>
    <t>cycle_adj_trtE</t>
  </si>
  <si>
    <t>totqaly_trtE</t>
  </si>
  <si>
    <t>gamma(shape = 18.67, scale = 83)</t>
  </si>
  <si>
    <t>lognormal(meanlog = log(0.88), sdlog = 0.02)</t>
  </si>
  <si>
    <t>Annual background mortality transition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</si>
</sst>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"/>
    <numFmt numFmtId="165" formatCode="0.0000"/>
    <numFmt numFmtId="166" formatCode="0.00000"/>
    <numFmt numFmtId="167" formatCode="_(&quot;$&quot;* #,##0.0_);_(&quot;$&quot;* \(#,##0.0\);_(&quot;$&quot;* &quot;-&quot;??_);_(@_)"/>
    <numFmt numFmtId="168" formatCode="0.000"/>
    <numFmt numFmtId="169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1" xfId="0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2" borderId="0" xfId="0" applyFill="1" applyAlignment="1">
      <alignment wrapText="1"/>
    </xf>
    <xf numFmtId="0" fontId="3" fillId="2" borderId="3" xfId="0" applyFont="1" applyFill="1" applyBorder="1"/>
    <xf numFmtId="0" fontId="0" fillId="2" borderId="3" xfId="0" applyFill="1" applyBorder="1"/>
    <xf numFmtId="49" fontId="3" fillId="2" borderId="3" xfId="0" applyNumberFormat="1" applyFont="1" applyFill="1" applyBorder="1"/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164" fontId="0" fillId="2" borderId="0" xfId="0" applyNumberFormat="1" applyFill="1"/>
    <xf numFmtId="49" fontId="0" fillId="2" borderId="0" xfId="0" applyNumberFormat="1" applyFill="1"/>
    <xf numFmtId="49" fontId="0" fillId="2" borderId="0" xfId="0" applyNumberFormat="1" applyFill="1" applyAlignment="1">
      <alignment horizontal="right"/>
    </xf>
    <xf numFmtId="0" fontId="0" fillId="6" borderId="2" xfId="0" applyFill="1" applyBorder="1"/>
    <xf numFmtId="0" fontId="0" fillId="2" borderId="2" xfId="0" applyFill="1" applyBorder="1"/>
    <xf numFmtId="49" fontId="0" fillId="2" borderId="0" xfId="0" applyNumberFormat="1" applyFill="1" applyAlignment="1">
      <alignment wrapText="1"/>
    </xf>
    <xf numFmtId="49" fontId="0" fillId="3" borderId="0" xfId="0" applyNumberFormat="1" applyFill="1" applyAlignment="1">
      <alignment wrapText="1"/>
    </xf>
    <xf numFmtId="165" fontId="0" fillId="3" borderId="2" xfId="0" applyNumberFormat="1" applyFill="1" applyBorder="1"/>
    <xf numFmtId="1" fontId="0" fillId="2" borderId="2" xfId="0" applyNumberFormat="1" applyFill="1" applyBorder="1"/>
    <xf numFmtId="166" fontId="0" fillId="2" borderId="0" xfId="0" applyNumberForma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0" fillId="2" borderId="4" xfId="0" applyFill="1" applyBorder="1"/>
    <xf numFmtId="0" fontId="5" fillId="2" borderId="0" xfId="0" applyFont="1" applyFill="1"/>
    <xf numFmtId="169" fontId="4" fillId="8" borderId="0" xfId="1" applyNumberFormat="1" applyFont="1" applyFill="1"/>
    <xf numFmtId="168" fontId="4" fillId="8" borderId="0" xfId="0" applyNumberFormat="1" applyFont="1" applyFill="1"/>
    <xf numFmtId="168" fontId="0" fillId="2" borderId="0" xfId="0" applyNumberFormat="1" applyFill="1"/>
    <xf numFmtId="169" fontId="0" fillId="2" borderId="0" xfId="1" applyNumberFormat="1" applyFont="1" applyFill="1"/>
    <xf numFmtId="165" fontId="0" fillId="2" borderId="0" xfId="0" applyNumberFormat="1" applyFill="1"/>
    <xf numFmtId="0" fontId="0" fillId="3" borderId="4" xfId="0" applyFill="1" applyBorder="1"/>
    <xf numFmtId="0" fontId="0" fillId="3" borderId="2" xfId="0" applyFill="1" applyBorder="1"/>
    <xf numFmtId="49" fontId="0" fillId="6" borderId="2" xfId="0" applyNumberFormat="1" applyFill="1" applyBorder="1"/>
    <xf numFmtId="49" fontId="0" fillId="2" borderId="2" xfId="0" applyNumberFormat="1" applyFill="1" applyBorder="1"/>
    <xf numFmtId="0" fontId="3" fillId="6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6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6" borderId="11" xfId="0" applyFill="1" applyBorder="1"/>
    <xf numFmtId="165" fontId="0" fillId="3" borderId="5" xfId="0" applyNumberFormat="1" applyFill="1" applyBorder="1"/>
    <xf numFmtId="165" fontId="0" fillId="3" borderId="6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165" fontId="0" fillId="3" borderId="1" xfId="0" applyNumberFormat="1" applyFill="1" applyBorder="1"/>
    <xf numFmtId="165" fontId="0" fillId="3" borderId="11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1" fontId="0" fillId="2" borderId="1" xfId="0" applyNumberFormat="1" applyFill="1" applyBorder="1"/>
    <xf numFmtId="1" fontId="0" fillId="2" borderId="11" xfId="0" applyNumberFormat="1" applyFill="1" applyBorder="1"/>
    <xf numFmtId="168" fontId="0" fillId="2" borderId="5" xfId="0" applyNumberFormat="1" applyFill="1" applyBorder="1"/>
    <xf numFmtId="168" fontId="0" fillId="2" borderId="6" xfId="0" applyNumberForma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2" xfId="0" applyNumberFormat="1" applyFill="1" applyBorder="1"/>
    <xf numFmtId="168" fontId="0" fillId="2" borderId="9" xfId="0" applyNumberFormat="1" applyFill="1" applyBorder="1"/>
    <xf numFmtId="168" fontId="0" fillId="2" borderId="10" xfId="0" applyNumberFormat="1" applyFill="1" applyBorder="1"/>
    <xf numFmtId="168" fontId="0" fillId="2" borderId="1" xfId="0" applyNumberFormat="1" applyFill="1" applyBorder="1"/>
    <xf numFmtId="168" fontId="0" fillId="2" borderId="11" xfId="0" applyNumberFormat="1" applyFill="1" applyBorder="1"/>
    <xf numFmtId="0" fontId="3" fillId="9" borderId="12" xfId="0" applyFont="1" applyFill="1" applyBorder="1"/>
    <xf numFmtId="0" fontId="0" fillId="9" borderId="13" xfId="0" applyFill="1" applyBorder="1"/>
    <xf numFmtId="0" fontId="0" fillId="3" borderId="0" xfId="0" applyFill="1"/>
    <xf numFmtId="0" fontId="0" fillId="9" borderId="14" xfId="0" applyFill="1" applyBorder="1"/>
    <xf numFmtId="167" fontId="0" fillId="3" borderId="0" xfId="2" applyNumberFormat="1" applyFont="1" applyFill="1"/>
    <xf numFmtId="168" fontId="0" fillId="3" borderId="0" xfId="0" applyNumberFormat="1" applyFill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aves, John" id="{1C796B6A-5122-0D41-B77A-ACEDED496F6C}" userId="S::john.graves@vumc.org::c41a603e-b262-41f8-9584-44a3aec69e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9-16T13:31:15.61" personId="{1C796B6A-5122-0D41-B77A-ACEDED496F6C}" id="{03211311-06D1-4646-AD8C-66F09AB4BF01}">
    <text>MMULT(TRACE, COST_PAYOFF)</text>
  </threadedComment>
  <threadedComment ref="N1" dT="2022-09-16T13:31:29.76" personId="{1C796B6A-5122-0D41-B77A-ACEDED496F6C}" id="{A06B70AC-691E-8744-A25C-E448DD2FF12D}">
    <text>MMULT(TRACE,QALY_PAYOFF)</text>
  </threadedComment>
  <threadedComment ref="P1" dT="2022-09-16T13:30:44.25" personId="{1C796B6A-5122-0D41-B77A-ACEDED496F6C}" id="{D29B8E50-029A-5846-9FBC-47D4BDD4C76B}">
    <text xml:space="preserve">1 / (1 + d_r)^cycle, where d_r is the appropriate discount rate (e.g., 0.03) and cycle is the cycle number
</text>
  </threadedComment>
  <threadedComment ref="S1" dT="2022-09-16T13:29:59.11" personId="{1C796B6A-5122-0D41-B77A-ACEDED496F6C}" id="{C80E96CB-46AC-B749-85B9-C8B9BBE231CA}">
    <text xml:space="preserve">1/3 in the first and last cycle.
Alternate 2/3, then 4/3 in-between. </text>
  </threadedComment>
  <threadedComment ref="U1" dT="2022-09-16T13:31:42.88" personId="{1C796B6A-5122-0D41-B77A-ACEDED496F6C}" id="{1754C7AD-1C3B-5F4A-BE41-3BF8B051D74B}">
    <text>Total Costs * Cycle Adjustment</text>
  </threadedComment>
  <threadedComment ref="V1" dT="2022-09-16T13:31:53.51" personId="{1C796B6A-5122-0D41-B77A-ACEDED496F6C}" id="{977F5A1A-0C87-144A-91E3-7981854316B3}">
    <text xml:space="preserve">Total QALYs * Cycle Adjustment
</text>
  </threadedComment>
  <threadedComment ref="X2" dT="2022-09-16T13:32:26.06" personId="{1C796B6A-5122-0D41-B77A-ACEDED496F6C}" id="{AD0FBA64-209E-0349-B83B-38E0F39C1535}">
    <text xml:space="preserve">MMULT(TRANSPOSE(cost_adjustment),total costs)
</text>
  </threadedComment>
  <threadedComment ref="X3" dT="2022-09-16T13:32:37.66" personId="{1C796B6A-5122-0D41-B77A-ACEDED496F6C}" id="{13AD723D-A9F0-ED44-BE84-E78CBD872AB5}">
    <text>MMULT(TRANSPOSE(qaly_adjustment),total qualms)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F70-2728-334C-AF35-560BCA907F7E}">
  <sheetPr codeName="Sheet1">
    <tabColor rgb="FFFFFF00"/>
  </sheetPr>
  <dimension ref="A1:G42"/>
  <sheetViews>
    <sheetView tabSelected="1" zoomScale="97" zoomScaleNormal="97" workbookViewId="0">
      <selection activeCell="B4" sqref="B4"/>
    </sheetView>
  </sheetViews>
  <sheetFormatPr baseColWidth="10" defaultRowHeight="16" x14ac:dyDescent="0.2"/>
  <cols>
    <col min="1" max="1" width="13" style="3" customWidth="1"/>
    <col min="2" max="2" width="21.83203125" style="3" customWidth="1"/>
    <col min="3" max="3" width="21.33203125" style="3" customWidth="1"/>
    <col min="4" max="4" width="67.33203125" style="3" customWidth="1"/>
    <col min="5" max="5" width="36.6640625" style="3" customWidth="1"/>
    <col min="6" max="6" width="37.33203125" style="3" customWidth="1"/>
    <col min="7" max="7" width="19.83203125" style="3" customWidth="1"/>
    <col min="8" max="16384" width="10.83203125" style="3"/>
  </cols>
  <sheetData>
    <row r="1" spans="1:7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2">
      <c r="A2" s="4" t="s">
        <v>8</v>
      </c>
      <c r="B2" s="4">
        <v>25</v>
      </c>
      <c r="C2" s="4"/>
      <c r="D2" s="4" t="s">
        <v>9</v>
      </c>
      <c r="E2" s="4"/>
      <c r="F2" s="4"/>
      <c r="G2" s="4" t="s">
        <v>10</v>
      </c>
    </row>
    <row r="3" spans="1:7" x14ac:dyDescent="0.2">
      <c r="A3" s="4" t="s">
        <v>11</v>
      </c>
      <c r="B3" s="4">
        <v>101</v>
      </c>
      <c r="C3" s="4"/>
      <c r="D3" s="4" t="s">
        <v>12</v>
      </c>
      <c r="E3" s="4"/>
      <c r="F3" s="4"/>
      <c r="G3" s="4" t="s">
        <v>10</v>
      </c>
    </row>
    <row r="4" spans="1:7" x14ac:dyDescent="0.2">
      <c r="A4" s="4" t="s">
        <v>13</v>
      </c>
      <c r="B4" s="4">
        <v>0.03</v>
      </c>
      <c r="C4" s="4"/>
      <c r="D4" s="4" t="s">
        <v>14</v>
      </c>
      <c r="E4" s="4"/>
      <c r="F4" s="4"/>
      <c r="G4" s="4" t="s">
        <v>10</v>
      </c>
    </row>
    <row r="5" spans="1:7" x14ac:dyDescent="0.2">
      <c r="A5" s="4" t="s">
        <v>15</v>
      </c>
      <c r="B5" s="4">
        <v>0.03</v>
      </c>
      <c r="C5" s="4"/>
      <c r="D5" s="4" t="s">
        <v>16</v>
      </c>
      <c r="E5" s="4"/>
      <c r="F5" s="4"/>
      <c r="G5" s="4" t="s">
        <v>10</v>
      </c>
    </row>
    <row r="6" spans="1:7" x14ac:dyDescent="0.2">
      <c r="A6" s="4" t="s">
        <v>17</v>
      </c>
      <c r="B6" s="4">
        <v>1000</v>
      </c>
      <c r="C6" s="4"/>
      <c r="D6" s="4" t="s">
        <v>18</v>
      </c>
      <c r="E6" s="4"/>
      <c r="F6" s="4"/>
      <c r="G6" s="4" t="s">
        <v>10</v>
      </c>
    </row>
    <row r="7" spans="1:7" x14ac:dyDescent="0.2">
      <c r="A7" s="4" t="s">
        <v>19</v>
      </c>
      <c r="B7" s="4">
        <v>0.15</v>
      </c>
      <c r="C7" s="4"/>
      <c r="D7" s="4" t="s">
        <v>20</v>
      </c>
      <c r="E7" s="4"/>
      <c r="F7" s="4" t="s">
        <v>21</v>
      </c>
      <c r="G7" s="4"/>
    </row>
    <row r="8" spans="1:7" x14ac:dyDescent="0.2">
      <c r="A8" s="4" t="s">
        <v>22</v>
      </c>
      <c r="B8" s="4">
        <v>6.0000000000000001E-3</v>
      </c>
      <c r="C8" s="4"/>
      <c r="D8" s="5" t="s">
        <v>262</v>
      </c>
      <c r="E8" s="5"/>
      <c r="F8" s="4" t="s">
        <v>23</v>
      </c>
      <c r="G8" s="4"/>
    </row>
    <row r="9" spans="1:7" x14ac:dyDescent="0.2">
      <c r="A9" s="4" t="s">
        <v>24</v>
      </c>
      <c r="B9" s="4">
        <v>3</v>
      </c>
      <c r="C9" s="4"/>
      <c r="D9" s="4" t="s">
        <v>25</v>
      </c>
      <c r="E9" s="4"/>
      <c r="F9" s="4" t="s">
        <v>26</v>
      </c>
      <c r="G9" s="4"/>
    </row>
    <row r="10" spans="1:7" x14ac:dyDescent="0.2">
      <c r="A10" s="4" t="s">
        <v>27</v>
      </c>
      <c r="B10" s="4">
        <v>0.96</v>
      </c>
      <c r="C10" s="4"/>
      <c r="D10" s="5" t="s">
        <v>28</v>
      </c>
      <c r="E10" s="5"/>
      <c r="F10" s="4" t="s">
        <v>29</v>
      </c>
      <c r="G10" s="4"/>
    </row>
    <row r="11" spans="1:7" x14ac:dyDescent="0.2">
      <c r="A11" s="4" t="s">
        <v>30</v>
      </c>
      <c r="B11" s="4">
        <v>0.88</v>
      </c>
      <c r="C11" s="4"/>
      <c r="D11" s="4" t="s">
        <v>31</v>
      </c>
      <c r="E11" s="4"/>
      <c r="F11" s="4" t="s">
        <v>261</v>
      </c>
      <c r="G11" s="4"/>
    </row>
    <row r="12" spans="1:7" x14ac:dyDescent="0.2">
      <c r="A12" s="4" t="s">
        <v>32</v>
      </c>
      <c r="B12" s="4">
        <v>0.92</v>
      </c>
      <c r="C12" s="4"/>
      <c r="D12" s="4" t="s">
        <v>33</v>
      </c>
      <c r="E12" s="4"/>
      <c r="F12" s="4" t="s">
        <v>34</v>
      </c>
      <c r="G12" s="4"/>
    </row>
    <row r="13" spans="1:7" x14ac:dyDescent="0.2">
      <c r="A13" s="4" t="s">
        <v>35</v>
      </c>
      <c r="B13" s="4">
        <v>0.92</v>
      </c>
      <c r="C13" s="4"/>
      <c r="D13" s="4" t="s">
        <v>36</v>
      </c>
      <c r="E13" s="4"/>
      <c r="F13" s="4" t="s">
        <v>34</v>
      </c>
      <c r="G13" s="4"/>
    </row>
    <row r="14" spans="1:7" x14ac:dyDescent="0.2">
      <c r="A14" s="4" t="s">
        <v>37</v>
      </c>
      <c r="B14" s="4">
        <v>1</v>
      </c>
      <c r="C14" s="4"/>
      <c r="D14" s="4" t="s">
        <v>38</v>
      </c>
      <c r="E14" s="4"/>
      <c r="F14" s="6" t="s">
        <v>39</v>
      </c>
      <c r="G14" s="4" t="s">
        <v>40</v>
      </c>
    </row>
    <row r="15" spans="1:7" x14ac:dyDescent="0.2">
      <c r="A15" s="4" t="s">
        <v>41</v>
      </c>
      <c r="B15" s="4">
        <v>0.75</v>
      </c>
      <c r="C15" s="4"/>
      <c r="D15" s="4" t="s">
        <v>42</v>
      </c>
      <c r="E15" s="4"/>
      <c r="F15" s="6" t="s">
        <v>43</v>
      </c>
      <c r="G15" s="4" t="s">
        <v>40</v>
      </c>
    </row>
    <row r="16" spans="1:7" x14ac:dyDescent="0.2">
      <c r="A16" s="4" t="s">
        <v>44</v>
      </c>
      <c r="B16" s="4">
        <v>0</v>
      </c>
      <c r="C16" s="4"/>
      <c r="D16" s="4" t="s">
        <v>45</v>
      </c>
      <c r="E16" s="4"/>
      <c r="F16" s="4"/>
      <c r="G16" s="4" t="s">
        <v>46</v>
      </c>
    </row>
    <row r="17" spans="1:7" x14ac:dyDescent="0.2">
      <c r="A17" s="4" t="s">
        <v>47</v>
      </c>
      <c r="B17" s="4">
        <v>0</v>
      </c>
      <c r="C17" s="4"/>
      <c r="D17" s="4" t="s">
        <v>48</v>
      </c>
      <c r="E17" s="4"/>
      <c r="F17" s="4"/>
      <c r="G17" s="4" t="s">
        <v>46</v>
      </c>
    </row>
    <row r="18" spans="1:7" x14ac:dyDescent="0.2">
      <c r="A18" s="4" t="s">
        <v>49</v>
      </c>
      <c r="B18" s="4">
        <v>1000</v>
      </c>
      <c r="C18" s="4"/>
      <c r="D18" s="5" t="s">
        <v>50</v>
      </c>
      <c r="E18" s="5"/>
      <c r="F18" s="4" t="s">
        <v>51</v>
      </c>
      <c r="G18" s="4" t="s">
        <v>52</v>
      </c>
    </row>
    <row r="19" spans="1:7" x14ac:dyDescent="0.2">
      <c r="A19" s="4" t="s">
        <v>53</v>
      </c>
      <c r="B19" s="4">
        <v>0</v>
      </c>
      <c r="C19" s="4"/>
      <c r="D19" s="4" t="s">
        <v>54</v>
      </c>
      <c r="E19" s="4"/>
      <c r="F19" s="4"/>
      <c r="G19" s="4" t="s">
        <v>46</v>
      </c>
    </row>
    <row r="20" spans="1:7" x14ac:dyDescent="0.2">
      <c r="A20" s="4" t="s">
        <v>55</v>
      </c>
      <c r="B20" s="4">
        <v>25</v>
      </c>
      <c r="C20" s="4"/>
      <c r="D20" s="4" t="s">
        <v>56</v>
      </c>
      <c r="E20" s="4"/>
      <c r="F20" s="4" t="s">
        <v>57</v>
      </c>
      <c r="G20" s="4" t="s">
        <v>58</v>
      </c>
    </row>
    <row r="21" spans="1:7" x14ac:dyDescent="0.2">
      <c r="A21" s="4" t="s">
        <v>59</v>
      </c>
      <c r="B21" s="4">
        <v>1000</v>
      </c>
      <c r="C21" s="4"/>
      <c r="D21" s="5" t="s">
        <v>60</v>
      </c>
      <c r="E21" s="5"/>
      <c r="F21" s="4" t="s">
        <v>61</v>
      </c>
      <c r="G21" s="4" t="s">
        <v>46</v>
      </c>
    </row>
    <row r="22" spans="1:7" x14ac:dyDescent="0.2">
      <c r="A22" s="4" t="s">
        <v>62</v>
      </c>
      <c r="B22" s="4">
        <v>3100</v>
      </c>
      <c r="C22" s="4"/>
      <c r="D22" s="4" t="s">
        <v>63</v>
      </c>
      <c r="E22" s="4"/>
      <c r="F22" s="4" t="s">
        <v>64</v>
      </c>
      <c r="G22" s="4" t="s">
        <v>46</v>
      </c>
    </row>
    <row r="23" spans="1:7" x14ac:dyDescent="0.2">
      <c r="A23" s="4" t="s">
        <v>65</v>
      </c>
      <c r="B23" s="4">
        <v>1550</v>
      </c>
      <c r="C23" s="4"/>
      <c r="D23" s="4" t="s">
        <v>66</v>
      </c>
      <c r="E23" s="4"/>
      <c r="F23" s="4" t="s">
        <v>260</v>
      </c>
      <c r="G23" s="4" t="s">
        <v>46</v>
      </c>
    </row>
    <row r="24" spans="1:7" x14ac:dyDescent="0.2">
      <c r="A24" s="4" t="s">
        <v>67</v>
      </c>
      <c r="B24" s="4">
        <v>5000</v>
      </c>
      <c r="C24" s="4"/>
      <c r="D24" s="4" t="s">
        <v>68</v>
      </c>
      <c r="E24" s="4"/>
      <c r="F24" s="4" t="s">
        <v>69</v>
      </c>
      <c r="G24" s="4" t="s">
        <v>46</v>
      </c>
    </row>
    <row r="25" spans="1:7" x14ac:dyDescent="0.2">
      <c r="A25" s="4" t="s">
        <v>70</v>
      </c>
      <c r="B25" s="4">
        <v>1</v>
      </c>
      <c r="C25" s="4"/>
      <c r="D25" s="4" t="s">
        <v>71</v>
      </c>
      <c r="E25" s="4"/>
      <c r="F25" s="4"/>
      <c r="G25" s="4" t="s">
        <v>10</v>
      </c>
    </row>
    <row r="26" spans="1:7" x14ac:dyDescent="0.2">
      <c r="A26" s="7" t="s">
        <v>72</v>
      </c>
      <c r="B26" s="7"/>
      <c r="C26" s="7"/>
      <c r="D26" s="7" t="s">
        <v>73</v>
      </c>
      <c r="E26" s="7" t="s">
        <v>74</v>
      </c>
      <c r="F26" s="7"/>
      <c r="G26" s="7"/>
    </row>
    <row r="27" spans="1:7" x14ac:dyDescent="0.2">
      <c r="A27" s="7" t="s">
        <v>75</v>
      </c>
      <c r="B27" s="7"/>
      <c r="C27" s="7"/>
      <c r="D27" s="7" t="s">
        <v>76</v>
      </c>
      <c r="E27" s="7" t="s">
        <v>74</v>
      </c>
      <c r="F27" s="7"/>
      <c r="G27" s="7"/>
    </row>
    <row r="28" spans="1:7" x14ac:dyDescent="0.2">
      <c r="A28" s="7" t="s">
        <v>77</v>
      </c>
      <c r="B28" s="7"/>
      <c r="C28" s="7"/>
      <c r="D28" s="7" t="s">
        <v>78</v>
      </c>
      <c r="E28" s="7" t="s">
        <v>74</v>
      </c>
      <c r="F28" s="7"/>
      <c r="G28" s="7"/>
    </row>
    <row r="29" spans="1:7" x14ac:dyDescent="0.2">
      <c r="A29" s="7" t="s">
        <v>79</v>
      </c>
      <c r="B29" s="7"/>
      <c r="C29" s="7"/>
      <c r="D29" s="7" t="s">
        <v>80</v>
      </c>
      <c r="E29" s="7" t="s">
        <v>74</v>
      </c>
      <c r="F29" s="7"/>
      <c r="G29" s="7"/>
    </row>
    <row r="30" spans="1:7" x14ac:dyDescent="0.2">
      <c r="A30" s="7" t="s">
        <v>81</v>
      </c>
      <c r="B30" s="7"/>
      <c r="C30" s="7"/>
      <c r="D30" s="7" t="s">
        <v>82</v>
      </c>
      <c r="E30" s="7" t="s">
        <v>74</v>
      </c>
      <c r="F30" s="7"/>
      <c r="G30" s="7"/>
    </row>
    <row r="31" spans="1:7" x14ac:dyDescent="0.2">
      <c r="A31" s="7" t="s">
        <v>83</v>
      </c>
      <c r="B31" s="7"/>
      <c r="C31" s="7"/>
      <c r="D31" s="7" t="s">
        <v>84</v>
      </c>
      <c r="E31" s="7" t="s">
        <v>74</v>
      </c>
      <c r="F31" s="7"/>
      <c r="G31" s="7"/>
    </row>
    <row r="32" spans="1:7" x14ac:dyDescent="0.2">
      <c r="A32" s="7" t="s">
        <v>85</v>
      </c>
      <c r="B32" s="7"/>
      <c r="C32" s="7"/>
      <c r="D32" s="7" t="s">
        <v>86</v>
      </c>
      <c r="E32" s="7" t="s">
        <v>74</v>
      </c>
      <c r="F32" s="7"/>
      <c r="G32" s="7"/>
    </row>
    <row r="33" spans="1:7" x14ac:dyDescent="0.2">
      <c r="A33" s="7" t="s">
        <v>87</v>
      </c>
      <c r="B33" s="7"/>
      <c r="C33" s="7"/>
      <c r="D33" s="7" t="s">
        <v>88</v>
      </c>
      <c r="E33" s="7" t="s">
        <v>74</v>
      </c>
      <c r="F33" s="7"/>
      <c r="G33" s="7"/>
    </row>
    <row r="34" spans="1:7" x14ac:dyDescent="0.2">
      <c r="A34" s="7" t="s">
        <v>89</v>
      </c>
      <c r="B34" s="7"/>
      <c r="C34" s="7"/>
      <c r="D34" s="7" t="s">
        <v>90</v>
      </c>
      <c r="E34" s="7" t="s">
        <v>74</v>
      </c>
      <c r="F34" s="7"/>
      <c r="G34" s="7"/>
    </row>
    <row r="35" spans="1:7" x14ac:dyDescent="0.2">
      <c r="A35" s="7" t="s">
        <v>91</v>
      </c>
      <c r="B35" s="7"/>
      <c r="C35" s="7"/>
      <c r="D35" s="7" t="s">
        <v>92</v>
      </c>
      <c r="E35" s="7" t="s">
        <v>74</v>
      </c>
      <c r="F35" s="7"/>
      <c r="G35" s="7"/>
    </row>
    <row r="36" spans="1:7" x14ac:dyDescent="0.2">
      <c r="A36" s="7" t="s">
        <v>93</v>
      </c>
      <c r="B36" s="7"/>
      <c r="C36" s="7"/>
      <c r="D36" s="7" t="s">
        <v>94</v>
      </c>
      <c r="E36" s="7" t="s">
        <v>74</v>
      </c>
      <c r="F36" s="7"/>
      <c r="G36" s="7"/>
    </row>
    <row r="37" spans="1:7" x14ac:dyDescent="0.2">
      <c r="A37" s="8" t="s">
        <v>95</v>
      </c>
      <c r="B37" s="9">
        <f>_xlfn.SINGLE(hr_S) *_xlfn.SINGLE( r_HD)</f>
        <v>1.8000000000000002E-2</v>
      </c>
      <c r="C37" s="8" t="s">
        <v>96</v>
      </c>
      <c r="D37" s="8" t="s">
        <v>97</v>
      </c>
      <c r="E37" s="8"/>
      <c r="F37" s="8"/>
      <c r="G37" s="8"/>
    </row>
    <row r="38" spans="1:7" x14ac:dyDescent="0.2">
      <c r="A38" s="8" t="s">
        <v>98</v>
      </c>
      <c r="B38" s="9">
        <f>_xlfn.SINGLE(hr_HS_trtB) *_xlfn.SINGLE( r_HS)</f>
        <v>0.14399999999999999</v>
      </c>
      <c r="C38" s="8" t="s">
        <v>99</v>
      </c>
      <c r="D38" s="8" t="s">
        <v>100</v>
      </c>
      <c r="E38" s="8"/>
      <c r="F38" s="8"/>
      <c r="G38" s="8"/>
    </row>
    <row r="39" spans="1:7" x14ac:dyDescent="0.2">
      <c r="A39" s="8" t="s">
        <v>101</v>
      </c>
      <c r="B39" s="9">
        <f>_xlfn.SINGLE(hr_HS_trtC) *_xlfn.SINGLE( r_HS)</f>
        <v>0.13200000000000001</v>
      </c>
      <c r="C39" s="8" t="s">
        <v>102</v>
      </c>
      <c r="D39" s="8" t="s">
        <v>103</v>
      </c>
      <c r="E39" s="8"/>
      <c r="F39" s="8"/>
      <c r="G39" s="8"/>
    </row>
    <row r="40" spans="1:7" x14ac:dyDescent="0.2">
      <c r="A40" s="8" t="s">
        <v>104</v>
      </c>
      <c r="B40" s="9">
        <f>_xlfn.SINGLE(hr_HS_trtD) *_xlfn.SINGLE( r_HS)</f>
        <v>0.13800000000000001</v>
      </c>
      <c r="C40" s="8" t="s">
        <v>105</v>
      </c>
      <c r="D40" s="8" t="s">
        <v>106</v>
      </c>
      <c r="E40" s="8"/>
      <c r="F40" s="8"/>
      <c r="G40" s="8"/>
    </row>
    <row r="41" spans="1:7" x14ac:dyDescent="0.2">
      <c r="A41" s="8" t="s">
        <v>107</v>
      </c>
      <c r="B41" s="9">
        <f>_xlfn.SINGLE(hr_HS_trtE) *_xlfn.SINGLE( r_HS)</f>
        <v>0.13800000000000001</v>
      </c>
      <c r="C41" s="8" t="s">
        <v>108</v>
      </c>
      <c r="D41" s="8" t="s">
        <v>109</v>
      </c>
      <c r="E41" s="8"/>
      <c r="F41" s="8"/>
      <c r="G41" s="8"/>
    </row>
    <row r="42" spans="1:7" x14ac:dyDescent="0.2">
      <c r="A42" s="8" t="s">
        <v>110</v>
      </c>
      <c r="B42" s="9">
        <f>(_xlfn.SINGLE(n_age_max) -_xlfn.SINGLE( n_age_init))</f>
        <v>76</v>
      </c>
      <c r="C42" s="8" t="s">
        <v>111</v>
      </c>
      <c r="D42" s="8" t="s">
        <v>112</v>
      </c>
      <c r="E42" s="8"/>
      <c r="F42" s="8"/>
      <c r="G4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C009-BD6D-7647-B83C-7A578B48CD92}">
  <sheetPr>
    <tabColor rgb="FFFFFF00"/>
  </sheetPr>
  <dimension ref="A1:H16"/>
  <sheetViews>
    <sheetView zoomScale="224" zoomScaleNormal="224" workbookViewId="0">
      <selection activeCell="C14" sqref="C14"/>
    </sheetView>
  </sheetViews>
  <sheetFormatPr baseColWidth="10" defaultRowHeight="16" x14ac:dyDescent="0.2"/>
  <cols>
    <col min="1" max="2" width="10.83203125" style="50"/>
    <col min="3" max="5" width="15.33203125" style="50" customWidth="1"/>
    <col min="6" max="7" width="10.83203125" style="50"/>
    <col min="8" max="8" width="16.1640625" style="50" customWidth="1"/>
    <col min="9" max="16384" width="10.83203125" style="50"/>
  </cols>
  <sheetData>
    <row r="1" spans="1:8" ht="17" thickBot="1" x14ac:dyDescent="0.25">
      <c r="A1" s="1" t="s">
        <v>192</v>
      </c>
      <c r="B1" s="1" t="s">
        <v>120</v>
      </c>
      <c r="C1" s="48" t="s">
        <v>193</v>
      </c>
      <c r="D1" s="49" t="s">
        <v>194</v>
      </c>
      <c r="E1" s="49" t="s">
        <v>195</v>
      </c>
      <c r="F1" s="48" t="s">
        <v>196</v>
      </c>
      <c r="G1" s="49" t="s">
        <v>197</v>
      </c>
      <c r="H1" s="49" t="s">
        <v>198</v>
      </c>
    </row>
    <row r="2" spans="1:8" x14ac:dyDescent="0.2">
      <c r="A2" s="51" t="s">
        <v>122</v>
      </c>
      <c r="B2" s="51" t="s">
        <v>125</v>
      </c>
      <c r="C2" s="52" t="s">
        <v>199</v>
      </c>
      <c r="D2" s="53" t="s">
        <v>200</v>
      </c>
      <c r="E2" s="53">
        <f>_xlfn.SINGLE(c_H) +_xlfn.SINGLE( c_trtA)</f>
        <v>25</v>
      </c>
      <c r="F2" s="52" t="s">
        <v>37</v>
      </c>
      <c r="G2" s="53" t="s">
        <v>201</v>
      </c>
      <c r="H2" s="53">
        <f>_xlfn.SINGLE(u_H)</f>
        <v>1</v>
      </c>
    </row>
    <row r="3" spans="1:8" x14ac:dyDescent="0.2">
      <c r="A3" s="54" t="s">
        <v>123</v>
      </c>
      <c r="B3" s="54" t="s">
        <v>125</v>
      </c>
      <c r="C3" s="8" t="s">
        <v>202</v>
      </c>
      <c r="D3" s="4" t="s">
        <v>203</v>
      </c>
      <c r="E3" s="4">
        <f>_xlfn.SINGLE(c_S)</f>
        <v>1000</v>
      </c>
      <c r="F3" s="8" t="s">
        <v>41</v>
      </c>
      <c r="G3" s="4" t="s">
        <v>204</v>
      </c>
      <c r="H3" s="4">
        <f>_xlfn.SINGLE(u_S)</f>
        <v>0.75</v>
      </c>
    </row>
    <row r="4" spans="1:8" x14ac:dyDescent="0.2">
      <c r="A4" s="54" t="s">
        <v>124</v>
      </c>
      <c r="B4" s="54" t="s">
        <v>125</v>
      </c>
      <c r="C4" s="8" t="s">
        <v>53</v>
      </c>
      <c r="D4" s="4" t="s">
        <v>205</v>
      </c>
      <c r="E4" s="4">
        <f>_xlfn.SINGLE(c_D)</f>
        <v>0</v>
      </c>
      <c r="F4" s="8" t="s">
        <v>44</v>
      </c>
      <c r="G4" s="4" t="s">
        <v>206</v>
      </c>
      <c r="H4" s="4">
        <f>_xlfn.SINGLE(u_D)</f>
        <v>0</v>
      </c>
    </row>
    <row r="5" spans="1:8" x14ac:dyDescent="0.2">
      <c r="A5" s="54" t="s">
        <v>122</v>
      </c>
      <c r="B5" s="54" t="s">
        <v>126</v>
      </c>
      <c r="C5" s="8" t="s">
        <v>207</v>
      </c>
      <c r="D5" s="4" t="s">
        <v>208</v>
      </c>
      <c r="E5" s="4">
        <f>_xlfn.SINGLE(c_H) +_xlfn.SINGLE( c_trtB)</f>
        <v>1000</v>
      </c>
      <c r="F5" s="8" t="s">
        <v>37</v>
      </c>
      <c r="G5" s="4" t="s">
        <v>209</v>
      </c>
      <c r="H5" s="4">
        <f>_xlfn.SINGLE(u_H)</f>
        <v>1</v>
      </c>
    </row>
    <row r="6" spans="1:8" x14ac:dyDescent="0.2">
      <c r="A6" s="54" t="s">
        <v>123</v>
      </c>
      <c r="B6" s="54" t="s">
        <v>126</v>
      </c>
      <c r="C6" s="8" t="s">
        <v>49</v>
      </c>
      <c r="D6" s="4" t="s">
        <v>210</v>
      </c>
      <c r="E6" s="4">
        <f>_xlfn.SINGLE(c_S)</f>
        <v>1000</v>
      </c>
      <c r="F6" s="8" t="s">
        <v>41</v>
      </c>
      <c r="G6" s="4" t="s">
        <v>211</v>
      </c>
      <c r="H6" s="4">
        <f>_xlfn.SINGLE(u_S)</f>
        <v>0.75</v>
      </c>
    </row>
    <row r="7" spans="1:8" x14ac:dyDescent="0.2">
      <c r="A7" s="54" t="s">
        <v>124</v>
      </c>
      <c r="B7" s="54" t="s">
        <v>126</v>
      </c>
      <c r="C7" s="8" t="s">
        <v>53</v>
      </c>
      <c r="D7" s="4" t="s">
        <v>212</v>
      </c>
      <c r="E7" s="4">
        <f>_xlfn.SINGLE(c_D)</f>
        <v>0</v>
      </c>
      <c r="F7" s="8" t="s">
        <v>44</v>
      </c>
      <c r="G7" s="4" t="s">
        <v>213</v>
      </c>
      <c r="H7" s="4">
        <f>_xlfn.SINGLE(u_D)</f>
        <v>0</v>
      </c>
    </row>
    <row r="8" spans="1:8" x14ac:dyDescent="0.2">
      <c r="A8" s="54" t="s">
        <v>122</v>
      </c>
      <c r="B8" s="54" t="s">
        <v>128</v>
      </c>
      <c r="C8" s="8" t="s">
        <v>214</v>
      </c>
      <c r="D8" s="4" t="s">
        <v>215</v>
      </c>
      <c r="E8" s="4">
        <f>_xlfn.SINGLE(c_H) +_xlfn.SINGLE( c_trtC)</f>
        <v>3100</v>
      </c>
      <c r="F8" s="8" t="s">
        <v>37</v>
      </c>
      <c r="G8" s="4" t="s">
        <v>216</v>
      </c>
      <c r="H8" s="4">
        <f>_xlfn.SINGLE(u_H)</f>
        <v>1</v>
      </c>
    </row>
    <row r="9" spans="1:8" x14ac:dyDescent="0.2">
      <c r="A9" s="54" t="s">
        <v>123</v>
      </c>
      <c r="B9" s="54" t="s">
        <v>128</v>
      </c>
      <c r="C9" s="8" t="s">
        <v>49</v>
      </c>
      <c r="D9" s="4" t="s">
        <v>217</v>
      </c>
      <c r="E9" s="4">
        <f>_xlfn.SINGLE(c_S)</f>
        <v>1000</v>
      </c>
      <c r="F9" s="8" t="s">
        <v>41</v>
      </c>
      <c r="G9" s="4" t="s">
        <v>218</v>
      </c>
      <c r="H9" s="4">
        <f>_xlfn.SINGLE(u_S)</f>
        <v>0.75</v>
      </c>
    </row>
    <row r="10" spans="1:8" x14ac:dyDescent="0.2">
      <c r="A10" s="54" t="s">
        <v>124</v>
      </c>
      <c r="B10" s="54" t="s">
        <v>128</v>
      </c>
      <c r="C10" s="8" t="s">
        <v>53</v>
      </c>
      <c r="D10" s="4" t="s">
        <v>219</v>
      </c>
      <c r="E10" s="4">
        <f>_xlfn.SINGLE(c_D)</f>
        <v>0</v>
      </c>
      <c r="F10" s="8" t="s">
        <v>44</v>
      </c>
      <c r="G10" s="4" t="s">
        <v>220</v>
      </c>
      <c r="H10" s="4">
        <f>_xlfn.SINGLE(u_D)</f>
        <v>0</v>
      </c>
    </row>
    <row r="11" spans="1:8" x14ac:dyDescent="0.2">
      <c r="A11" s="54" t="s">
        <v>122</v>
      </c>
      <c r="B11" s="54" t="s">
        <v>129</v>
      </c>
      <c r="C11" s="8" t="s">
        <v>221</v>
      </c>
      <c r="D11" s="4" t="s">
        <v>222</v>
      </c>
      <c r="E11" s="4">
        <f>_xlfn.SINGLE(c_H) +_xlfn.SINGLE( c_trtD)</f>
        <v>1550</v>
      </c>
      <c r="F11" s="8" t="s">
        <v>37</v>
      </c>
      <c r="G11" s="4" t="s">
        <v>223</v>
      </c>
      <c r="H11" s="4">
        <f>_xlfn.SINGLE(u_H)</f>
        <v>1</v>
      </c>
    </row>
    <row r="12" spans="1:8" x14ac:dyDescent="0.2">
      <c r="A12" s="54" t="s">
        <v>123</v>
      </c>
      <c r="B12" s="54" t="s">
        <v>129</v>
      </c>
      <c r="C12" s="8" t="s">
        <v>49</v>
      </c>
      <c r="D12" s="4" t="s">
        <v>224</v>
      </c>
      <c r="E12" s="4">
        <f>_xlfn.SINGLE(c_S)</f>
        <v>1000</v>
      </c>
      <c r="F12" s="8" t="s">
        <v>41</v>
      </c>
      <c r="G12" s="4" t="s">
        <v>225</v>
      </c>
      <c r="H12" s="4">
        <f>_xlfn.SINGLE(u_S)</f>
        <v>0.75</v>
      </c>
    </row>
    <row r="13" spans="1:8" x14ac:dyDescent="0.2">
      <c r="A13" s="54" t="s">
        <v>124</v>
      </c>
      <c r="B13" s="54" t="s">
        <v>129</v>
      </c>
      <c r="C13" s="8" t="s">
        <v>53</v>
      </c>
      <c r="D13" s="4" t="s">
        <v>226</v>
      </c>
      <c r="E13" s="4">
        <f>_xlfn.SINGLE(c_D)</f>
        <v>0</v>
      </c>
      <c r="F13" s="8" t="s">
        <v>44</v>
      </c>
      <c r="G13" s="4" t="s">
        <v>227</v>
      </c>
      <c r="H13" s="4">
        <f>_xlfn.SINGLE(u_D)</f>
        <v>0</v>
      </c>
    </row>
    <row r="14" spans="1:8" x14ac:dyDescent="0.2">
      <c r="A14" s="54" t="s">
        <v>122</v>
      </c>
      <c r="B14" s="54" t="s">
        <v>130</v>
      </c>
      <c r="C14" s="8" t="s">
        <v>228</v>
      </c>
      <c r="D14" s="4" t="s">
        <v>229</v>
      </c>
      <c r="E14" s="4">
        <f>_xlfn.SINGLE(c_H) +_xlfn.SINGLE( c_trtE)</f>
        <v>5000</v>
      </c>
      <c r="F14" s="8" t="s">
        <v>37</v>
      </c>
      <c r="G14" s="4" t="s">
        <v>230</v>
      </c>
      <c r="H14" s="4">
        <f>_xlfn.SINGLE(u_H)</f>
        <v>1</v>
      </c>
    </row>
    <row r="15" spans="1:8" x14ac:dyDescent="0.2">
      <c r="A15" s="54" t="s">
        <v>123</v>
      </c>
      <c r="B15" s="54" t="s">
        <v>130</v>
      </c>
      <c r="C15" s="8" t="s">
        <v>49</v>
      </c>
      <c r="D15" s="4" t="s">
        <v>231</v>
      </c>
      <c r="E15" s="4">
        <f>_xlfn.SINGLE(c_S)</f>
        <v>1000</v>
      </c>
      <c r="F15" s="8" t="s">
        <v>41</v>
      </c>
      <c r="G15" s="4" t="s">
        <v>232</v>
      </c>
      <c r="H15" s="4">
        <f>_xlfn.SINGLE(u_S)</f>
        <v>0.75</v>
      </c>
    </row>
    <row r="16" spans="1:8" x14ac:dyDescent="0.2">
      <c r="A16" s="54" t="s">
        <v>124</v>
      </c>
      <c r="B16" s="54" t="s">
        <v>130</v>
      </c>
      <c r="C16" s="8" t="s">
        <v>53</v>
      </c>
      <c r="D16" s="4" t="s">
        <v>233</v>
      </c>
      <c r="E16" s="4">
        <f>_xlfn.SINGLE(c_D)</f>
        <v>0</v>
      </c>
      <c r="F16" s="8" t="s">
        <v>44</v>
      </c>
      <c r="G16" s="4" t="s">
        <v>234</v>
      </c>
      <c r="H16" s="4">
        <f>_xlfn.SINGLE(u_D)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A66E-8F1E-444C-8172-E23F733CB333}">
  <sheetPr>
    <tabColor rgb="FFFFFF00"/>
  </sheetPr>
  <dimension ref="A1:E16"/>
  <sheetViews>
    <sheetView zoomScale="247" zoomScaleNormal="247" workbookViewId="0">
      <selection activeCell="C48" sqref="C48"/>
    </sheetView>
  </sheetViews>
  <sheetFormatPr baseColWidth="10" defaultRowHeight="16" x14ac:dyDescent="0.2"/>
  <cols>
    <col min="1" max="2" width="10.83203125" style="3"/>
    <col min="3" max="3" width="24.83203125" style="3" customWidth="1"/>
    <col min="4" max="5" width="16" style="3" customWidth="1"/>
    <col min="6" max="16384" width="10.83203125" style="3"/>
  </cols>
  <sheetData>
    <row r="1" spans="1:5" x14ac:dyDescent="0.2">
      <c r="A1" s="20" t="s">
        <v>120</v>
      </c>
      <c r="B1" s="20" t="s">
        <v>121</v>
      </c>
      <c r="C1" s="20" t="s">
        <v>122</v>
      </c>
      <c r="D1" s="20" t="s">
        <v>123</v>
      </c>
      <c r="E1" s="20" t="s">
        <v>124</v>
      </c>
    </row>
    <row r="2" spans="1:5" x14ac:dyDescent="0.2">
      <c r="A2" s="20" t="s">
        <v>125</v>
      </c>
      <c r="B2" s="20" t="s">
        <v>122</v>
      </c>
      <c r="C2" s="46" t="s">
        <v>185</v>
      </c>
      <c r="D2" s="47" t="s">
        <v>19</v>
      </c>
      <c r="E2" s="47" t="s">
        <v>22</v>
      </c>
    </row>
    <row r="3" spans="1:5" x14ac:dyDescent="0.2">
      <c r="A3" s="20" t="s">
        <v>125</v>
      </c>
      <c r="B3" s="20" t="s">
        <v>123</v>
      </c>
      <c r="C3" s="47">
        <v>0</v>
      </c>
      <c r="D3" s="46" t="s">
        <v>186</v>
      </c>
      <c r="E3" s="47" t="s">
        <v>96</v>
      </c>
    </row>
    <row r="4" spans="1:5" x14ac:dyDescent="0.2">
      <c r="A4" s="20" t="s">
        <v>125</v>
      </c>
      <c r="B4" s="20" t="s">
        <v>124</v>
      </c>
      <c r="C4" s="47" t="s">
        <v>187</v>
      </c>
      <c r="D4" s="47" t="s">
        <v>187</v>
      </c>
      <c r="E4" s="46" t="s">
        <v>187</v>
      </c>
    </row>
    <row r="5" spans="1:5" x14ac:dyDescent="0.2">
      <c r="A5" s="20" t="s">
        <v>126</v>
      </c>
      <c r="B5" s="20" t="s">
        <v>122</v>
      </c>
      <c r="C5" s="46" t="s">
        <v>188</v>
      </c>
      <c r="D5" s="47" t="s">
        <v>99</v>
      </c>
      <c r="E5" s="47" t="s">
        <v>22</v>
      </c>
    </row>
    <row r="6" spans="1:5" x14ac:dyDescent="0.2">
      <c r="A6" s="20" t="s">
        <v>126</v>
      </c>
      <c r="B6" s="20" t="s">
        <v>123</v>
      </c>
      <c r="C6" s="47">
        <v>0</v>
      </c>
      <c r="D6" s="46" t="s">
        <v>186</v>
      </c>
      <c r="E6" s="47" t="s">
        <v>96</v>
      </c>
    </row>
    <row r="7" spans="1:5" x14ac:dyDescent="0.2">
      <c r="A7" s="20" t="s">
        <v>126</v>
      </c>
      <c r="B7" s="20" t="s">
        <v>124</v>
      </c>
      <c r="C7" s="47" t="s">
        <v>187</v>
      </c>
      <c r="D7" s="47" t="s">
        <v>187</v>
      </c>
      <c r="E7" s="46" t="s">
        <v>187</v>
      </c>
    </row>
    <row r="8" spans="1:5" x14ac:dyDescent="0.2">
      <c r="A8" s="20" t="s">
        <v>128</v>
      </c>
      <c r="B8" s="20" t="s">
        <v>122</v>
      </c>
      <c r="C8" s="46" t="s">
        <v>189</v>
      </c>
      <c r="D8" s="47" t="s">
        <v>102</v>
      </c>
      <c r="E8" s="47" t="s">
        <v>22</v>
      </c>
    </row>
    <row r="9" spans="1:5" x14ac:dyDescent="0.2">
      <c r="A9" s="20" t="s">
        <v>128</v>
      </c>
      <c r="B9" s="20" t="s">
        <v>123</v>
      </c>
      <c r="C9" s="47">
        <v>0</v>
      </c>
      <c r="D9" s="46" t="s">
        <v>186</v>
      </c>
      <c r="E9" s="47" t="s">
        <v>96</v>
      </c>
    </row>
    <row r="10" spans="1:5" x14ac:dyDescent="0.2">
      <c r="A10" s="20" t="s">
        <v>128</v>
      </c>
      <c r="B10" s="20" t="s">
        <v>124</v>
      </c>
      <c r="C10" s="47" t="s">
        <v>187</v>
      </c>
      <c r="D10" s="47" t="s">
        <v>187</v>
      </c>
      <c r="E10" s="46" t="s">
        <v>187</v>
      </c>
    </row>
    <row r="11" spans="1:5" x14ac:dyDescent="0.2">
      <c r="A11" s="20" t="s">
        <v>129</v>
      </c>
      <c r="B11" s="20" t="s">
        <v>122</v>
      </c>
      <c r="C11" s="46" t="s">
        <v>190</v>
      </c>
      <c r="D11" s="47" t="s">
        <v>105</v>
      </c>
      <c r="E11" s="47" t="s">
        <v>22</v>
      </c>
    </row>
    <row r="12" spans="1:5" x14ac:dyDescent="0.2">
      <c r="A12" s="20" t="s">
        <v>129</v>
      </c>
      <c r="B12" s="20" t="s">
        <v>123</v>
      </c>
      <c r="C12" s="47">
        <v>0</v>
      </c>
      <c r="D12" s="46" t="s">
        <v>186</v>
      </c>
      <c r="E12" s="47" t="s">
        <v>96</v>
      </c>
    </row>
    <row r="13" spans="1:5" x14ac:dyDescent="0.2">
      <c r="A13" s="20" t="s">
        <v>129</v>
      </c>
      <c r="B13" s="20" t="s">
        <v>124</v>
      </c>
      <c r="C13" s="47" t="s">
        <v>187</v>
      </c>
      <c r="D13" s="47" t="s">
        <v>187</v>
      </c>
      <c r="E13" s="46" t="s">
        <v>187</v>
      </c>
    </row>
    <row r="14" spans="1:5" x14ac:dyDescent="0.2">
      <c r="A14" s="20" t="s">
        <v>130</v>
      </c>
      <c r="B14" s="20" t="s">
        <v>122</v>
      </c>
      <c r="C14" s="46" t="s">
        <v>191</v>
      </c>
      <c r="D14" s="47" t="s">
        <v>108</v>
      </c>
      <c r="E14" s="47" t="s">
        <v>22</v>
      </c>
    </row>
    <row r="15" spans="1:5" x14ac:dyDescent="0.2">
      <c r="A15" s="20" t="s">
        <v>130</v>
      </c>
      <c r="B15" s="20" t="s">
        <v>123</v>
      </c>
      <c r="C15" s="47">
        <v>0</v>
      </c>
      <c r="D15" s="46" t="s">
        <v>186</v>
      </c>
      <c r="E15" s="47" t="s">
        <v>96</v>
      </c>
    </row>
    <row r="16" spans="1:5" x14ac:dyDescent="0.2">
      <c r="A16" s="20" t="s">
        <v>130</v>
      </c>
      <c r="B16" s="20" t="s">
        <v>124</v>
      </c>
      <c r="C16" s="47" t="s">
        <v>187</v>
      </c>
      <c r="D16" s="47" t="s">
        <v>187</v>
      </c>
      <c r="E16" s="4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E7CE-381F-A24D-9FCA-3633046485A3}">
  <sheetPr>
    <tabColor rgb="FFFFFF00"/>
  </sheetPr>
  <dimension ref="A1"/>
  <sheetViews>
    <sheetView workbookViewId="0">
      <selection activeCell="D57" sqref="D57"/>
    </sheetView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F3C7-B57F-7C47-BA91-534C637376BB}">
  <sheetPr>
    <tabColor rgb="FF00B050"/>
  </sheetPr>
  <dimension ref="A1"/>
  <sheetViews>
    <sheetView workbookViewId="0">
      <selection activeCell="B34" sqref="B34"/>
    </sheetView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BF7F-42DC-E64C-9A61-7C8862362447}">
  <sheetPr codeName="Sheet2">
    <tabColor rgb="FF00B050"/>
  </sheetPr>
  <dimension ref="B1:AE17"/>
  <sheetViews>
    <sheetView topLeftCell="C1" zoomScale="166" zoomScaleNormal="166" workbookViewId="0">
      <selection activeCell="I15" sqref="I15:K17"/>
    </sheetView>
  </sheetViews>
  <sheetFormatPr baseColWidth="10" defaultRowHeight="16" x14ac:dyDescent="0.2"/>
  <cols>
    <col min="1" max="2" width="10.83203125" style="3"/>
    <col min="3" max="3" width="15.83203125" style="3" customWidth="1"/>
    <col min="4" max="6" width="12" style="10" customWidth="1"/>
    <col min="7" max="7" width="3.83203125" style="10" customWidth="1"/>
    <col min="8" max="8" width="9.33203125" style="10" customWidth="1"/>
    <col min="9" max="11" width="14.5" style="3" customWidth="1"/>
    <col min="12" max="12" width="3.83203125" style="10" customWidth="1"/>
    <col min="13" max="13" width="10.6640625" style="3" customWidth="1"/>
    <col min="14" max="16384" width="10.83203125" style="3"/>
  </cols>
  <sheetData>
    <row r="1" spans="2:31" ht="37" customHeight="1" x14ac:dyDescent="0.2">
      <c r="C1" s="94" t="s">
        <v>113</v>
      </c>
      <c r="D1" s="94"/>
      <c r="E1" s="94"/>
      <c r="F1" s="94"/>
      <c r="I1" s="95" t="s">
        <v>114</v>
      </c>
      <c r="J1" s="95"/>
      <c r="K1" s="95"/>
      <c r="M1" s="11" t="s">
        <v>115</v>
      </c>
      <c r="N1" s="12"/>
      <c r="O1" s="12"/>
      <c r="Q1" s="11" t="s">
        <v>116</v>
      </c>
      <c r="R1" s="12"/>
      <c r="S1" s="12"/>
      <c r="U1" s="11" t="s">
        <v>117</v>
      </c>
      <c r="V1" s="12"/>
      <c r="W1" s="12"/>
      <c r="Y1" s="11" t="s">
        <v>118</v>
      </c>
      <c r="Z1" s="12"/>
      <c r="AA1" s="12"/>
      <c r="AC1" s="11" t="s">
        <v>119</v>
      </c>
      <c r="AD1" s="12"/>
      <c r="AE1" s="12"/>
    </row>
    <row r="2" spans="2:31" ht="18" thickBot="1" x14ac:dyDescent="0.25">
      <c r="B2" s="13" t="s">
        <v>120</v>
      </c>
      <c r="C2" s="13" t="s">
        <v>121</v>
      </c>
      <c r="D2" s="14" t="s">
        <v>122</v>
      </c>
      <c r="E2" s="14" t="s">
        <v>123</v>
      </c>
      <c r="F2" s="14" t="s">
        <v>124</v>
      </c>
      <c r="G2" s="15"/>
      <c r="H2" s="15"/>
      <c r="I2" s="15" t="s">
        <v>122</v>
      </c>
      <c r="J2" s="15" t="s">
        <v>123</v>
      </c>
      <c r="K2" s="15" t="s">
        <v>124</v>
      </c>
      <c r="L2" s="15"/>
      <c r="M2" s="16"/>
    </row>
    <row r="3" spans="2:31" ht="17" x14ac:dyDescent="0.2">
      <c r="B3" s="17" t="s">
        <v>125</v>
      </c>
      <c r="C3" s="18" t="s">
        <v>122</v>
      </c>
      <c r="D3" s="55">
        <f>-(_xlfn.SINGLE(r_HS) +_xlfn.SINGLE( r_HD))*_xlfn.SINGLE(n_cycle_length)</f>
        <v>-0.156</v>
      </c>
      <c r="E3" s="56">
        <f>_xlfn.SINGLE(r_HS)*_xlfn.SINGLE(n_cycle_length)</f>
        <v>0.15</v>
      </c>
      <c r="F3" s="57">
        <f>_xlfn.SINGLE(r_HD)*_xlfn.SINGLE(n_cycle_length)</f>
        <v>6.0000000000000001E-3</v>
      </c>
      <c r="G3" s="21"/>
      <c r="H3" s="22" t="s">
        <v>131</v>
      </c>
      <c r="I3" s="63">
        <f>M3+Q3+(1/FACT(2))*U3 + (1/FACT(3))*Y3+(1/FACT(4))*AC3</f>
        <v>0.85555994070399988</v>
      </c>
      <c r="J3" s="64">
        <f t="shared" ref="J3:K3" si="0">N3+R3+(1/FACT(2))*V3 + (1/FACT(3))*Z3+(1/FACT(4))*AD3</f>
        <v>0.13760988225000001</v>
      </c>
      <c r="K3" s="65">
        <f t="shared" si="0"/>
        <v>6.8301770459999996E-3</v>
      </c>
      <c r="L3" s="21"/>
      <c r="M3" s="71">
        <v>1</v>
      </c>
      <c r="N3" s="72">
        <v>0</v>
      </c>
      <c r="O3" s="73">
        <v>0</v>
      </c>
      <c r="Q3" s="79">
        <f>D3</f>
        <v>-0.156</v>
      </c>
      <c r="R3" s="80">
        <f t="shared" ref="R3:S5" si="1">E3</f>
        <v>0.15</v>
      </c>
      <c r="S3" s="81">
        <f t="shared" si="1"/>
        <v>6.0000000000000001E-3</v>
      </c>
      <c r="T3" s="25"/>
      <c r="U3" s="79" cm="1">
        <f t="array" ref="U3:W5">MMULT(Q3:S5,Q3:S5)</f>
        <v>2.4336E-2</v>
      </c>
      <c r="V3" s="80">
        <v>-2.6100000000000002E-2</v>
      </c>
      <c r="W3" s="81">
        <v>1.7640000000000002E-3</v>
      </c>
      <c r="X3" s="25"/>
      <c r="Y3" s="79" cm="1">
        <f t="array" ref="Y3:AA5">MMULT(_xlfn.ANCHORARRAY(U3),D3:F5)</f>
        <v>-3.7964159999999999E-3</v>
      </c>
      <c r="Z3" s="80">
        <v>4.1202000000000001E-3</v>
      </c>
      <c r="AA3" s="81">
        <v>-3.2378400000000008E-4</v>
      </c>
      <c r="AB3" s="25"/>
      <c r="AC3" s="79" cm="1">
        <f t="array" ref="AC3:AE5">MMULT(_xlfn.ANCHORARRAY(Y3),D3:F5)</f>
        <v>5.9224089599999995E-4</v>
      </c>
      <c r="AD3" s="80">
        <v>-6.4362600000000001E-4</v>
      </c>
      <c r="AE3" s="81">
        <v>5.1385104000000015E-5</v>
      </c>
    </row>
    <row r="4" spans="2:31" x14ac:dyDescent="0.2">
      <c r="B4" s="17" t="s">
        <v>125</v>
      </c>
      <c r="C4" s="18" t="s">
        <v>123</v>
      </c>
      <c r="D4" s="58">
        <v>0</v>
      </c>
      <c r="E4" s="19">
        <f>-(_xlfn.SINGLE(hr_S) *_xlfn.SINGLE( r_HD))*_xlfn.SINGLE(n_cycle_length)</f>
        <v>-1.8000000000000002E-2</v>
      </c>
      <c r="F4" s="59">
        <f>_xlfn.SINGLE(hr_S) *_xlfn.SINGLE( r_HD)*_xlfn.SINGLE(n_cycle_length)</f>
        <v>1.8000000000000002E-2</v>
      </c>
      <c r="G4" s="21"/>
      <c r="H4" s="21"/>
      <c r="I4" s="66">
        <f t="shared" ref="I4:K5" si="2">M4+Q4+(1/FACT(2))*U4 + (1/FACT(3))*Y4+(1/FACT(4))*AC4</f>
        <v>0</v>
      </c>
      <c r="J4" s="23">
        <f t="shared" si="2"/>
        <v>0.98216103237399999</v>
      </c>
      <c r="K4" s="67">
        <f t="shared" si="2"/>
        <v>1.7838967626000003E-2</v>
      </c>
      <c r="L4" s="21"/>
      <c r="M4" s="74">
        <v>0</v>
      </c>
      <c r="N4" s="24">
        <v>1</v>
      </c>
      <c r="O4" s="75">
        <v>0</v>
      </c>
      <c r="Q4" s="82">
        <f t="shared" ref="Q4:Q5" si="3">D4</f>
        <v>0</v>
      </c>
      <c r="R4" s="83">
        <f t="shared" si="1"/>
        <v>-1.8000000000000002E-2</v>
      </c>
      <c r="S4" s="84">
        <f t="shared" si="1"/>
        <v>1.8000000000000002E-2</v>
      </c>
      <c r="T4" s="25"/>
      <c r="U4" s="82">
        <v>0</v>
      </c>
      <c r="V4" s="83">
        <v>3.2400000000000007E-4</v>
      </c>
      <c r="W4" s="84">
        <v>-3.2400000000000007E-4</v>
      </c>
      <c r="X4" s="25"/>
      <c r="Y4" s="82">
        <v>0</v>
      </c>
      <c r="Z4" s="83">
        <v>-5.8320000000000019E-6</v>
      </c>
      <c r="AA4" s="84">
        <v>5.8320000000000019E-6</v>
      </c>
      <c r="AB4" s="25"/>
      <c r="AC4" s="82">
        <v>0</v>
      </c>
      <c r="AD4" s="83">
        <v>1.0497600000000005E-7</v>
      </c>
      <c r="AE4" s="84">
        <v>-1.0497600000000005E-7</v>
      </c>
    </row>
    <row r="5" spans="2:31" ht="17" thickBot="1" x14ac:dyDescent="0.25">
      <c r="B5" s="17" t="s">
        <v>125</v>
      </c>
      <c r="C5" s="18" t="s">
        <v>124</v>
      </c>
      <c r="D5" s="60">
        <v>0</v>
      </c>
      <c r="E5" s="61">
        <v>0</v>
      </c>
      <c r="F5" s="62">
        <v>0</v>
      </c>
      <c r="G5" s="21"/>
      <c r="H5" s="21"/>
      <c r="I5" s="68">
        <f t="shared" si="2"/>
        <v>0</v>
      </c>
      <c r="J5" s="69">
        <f t="shared" si="2"/>
        <v>0</v>
      </c>
      <c r="K5" s="70">
        <f t="shared" si="2"/>
        <v>1</v>
      </c>
      <c r="L5" s="21"/>
      <c r="M5" s="76">
        <v>0</v>
      </c>
      <c r="N5" s="77">
        <v>0</v>
      </c>
      <c r="O5" s="78">
        <v>1</v>
      </c>
      <c r="Q5" s="85">
        <f t="shared" si="3"/>
        <v>0</v>
      </c>
      <c r="R5" s="86">
        <f t="shared" si="1"/>
        <v>0</v>
      </c>
      <c r="S5" s="87">
        <f t="shared" si="1"/>
        <v>0</v>
      </c>
      <c r="T5" s="25"/>
      <c r="U5" s="85">
        <v>0</v>
      </c>
      <c r="V5" s="86">
        <v>0</v>
      </c>
      <c r="W5" s="87">
        <v>0</v>
      </c>
      <c r="X5" s="25"/>
      <c r="Y5" s="85">
        <v>0</v>
      </c>
      <c r="Z5" s="86">
        <v>0</v>
      </c>
      <c r="AA5" s="87">
        <v>0</v>
      </c>
      <c r="AB5" s="25"/>
      <c r="AC5" s="85">
        <v>0</v>
      </c>
      <c r="AD5" s="86">
        <v>0</v>
      </c>
      <c r="AE5" s="87">
        <v>0</v>
      </c>
    </row>
    <row r="6" spans="2:31" ht="17" x14ac:dyDescent="0.2">
      <c r="B6" s="17" t="s">
        <v>126</v>
      </c>
      <c r="C6" s="18" t="s">
        <v>122</v>
      </c>
      <c r="D6" s="55">
        <f>-(_xlfn.SINGLE(r_HS) *_xlfn.SINGLE( hr_HS_trtB) +_xlfn.SINGLE( r_HD))*_xlfn.SINGLE(n_cycle_length)</f>
        <v>-0.15</v>
      </c>
      <c r="E6" s="56">
        <f>_xlfn.SINGLE(hr_HS_trtB) *_xlfn.SINGLE( r_HS)*_xlfn.SINGLE(n_cycle_length)</f>
        <v>0.14399999999999999</v>
      </c>
      <c r="F6" s="57">
        <f>_xlfn.SINGLE(r_HD)*_xlfn.SINGLE(n_cycle_length)</f>
        <v>6.0000000000000001E-3</v>
      </c>
      <c r="G6" s="21"/>
      <c r="H6" s="22" t="s">
        <v>132</v>
      </c>
      <c r="I6" s="63">
        <f t="shared" ref="I6:K8" si="4">M6+Q6+(1/FACT(2))*U6 + (1/FACT(3))*Y6+(1/FACT(4))*AC6</f>
        <v>0.86070859374999997</v>
      </c>
      <c r="J6" s="64">
        <f t="shared" si="4"/>
        <v>0.132493569408</v>
      </c>
      <c r="K6" s="65">
        <f t="shared" si="4"/>
        <v>6.7978368420000008E-3</v>
      </c>
      <c r="L6" s="21"/>
      <c r="M6" s="71">
        <v>1</v>
      </c>
      <c r="N6" s="72">
        <v>0</v>
      </c>
      <c r="O6" s="73">
        <v>0</v>
      </c>
      <c r="Q6" s="79">
        <f>D6</f>
        <v>-0.15</v>
      </c>
      <c r="R6" s="80">
        <f t="shared" ref="R6:S8" si="5">E6</f>
        <v>0.14399999999999999</v>
      </c>
      <c r="S6" s="81">
        <f t="shared" si="5"/>
        <v>6.0000000000000001E-3</v>
      </c>
      <c r="T6" s="25"/>
      <c r="U6" s="79" cm="1">
        <f t="array" ref="U6:W8">MMULT(Q6:S8,Q6:S8)</f>
        <v>2.2499999999999999E-2</v>
      </c>
      <c r="V6" s="80">
        <v>-2.4191999999999998E-2</v>
      </c>
      <c r="W6" s="81">
        <v>1.6920000000000001E-3</v>
      </c>
      <c r="X6" s="25"/>
      <c r="Y6" s="79" cm="1">
        <f t="array" ref="Y6:AA8">MMULT(_xlfn.ANCHORARRAY(U6),Q6:S8)</f>
        <v>-3.375E-3</v>
      </c>
      <c r="Z6" s="80">
        <v>3.6754559999999997E-3</v>
      </c>
      <c r="AA6" s="81">
        <v>-3.0045600000000005E-4</v>
      </c>
      <c r="AB6" s="25"/>
      <c r="AC6" s="79" cm="1">
        <f t="array" ref="AC6:AE8">MMULT(_xlfn.ANCHORARRAY(Y6),Q6:S8)</f>
        <v>5.0624999999999997E-4</v>
      </c>
      <c r="AD6" s="80">
        <v>-5.521582079999999E-4</v>
      </c>
      <c r="AE6" s="81">
        <v>4.5908208000000004E-5</v>
      </c>
    </row>
    <row r="7" spans="2:31" x14ac:dyDescent="0.2">
      <c r="B7" s="17" t="s">
        <v>126</v>
      </c>
      <c r="C7" s="18" t="s">
        <v>127</v>
      </c>
      <c r="D7" s="58">
        <v>0</v>
      </c>
      <c r="E7" s="19">
        <f>-(_xlfn.SINGLE(hr_S) *_xlfn.SINGLE( r_HD))*_xlfn.SINGLE(n_cycle_length)</f>
        <v>-1.8000000000000002E-2</v>
      </c>
      <c r="F7" s="59">
        <f>_xlfn.SINGLE(hr_S) *_xlfn.SINGLE( r_HD)*_xlfn.SINGLE(n_cycle_length)</f>
        <v>1.8000000000000002E-2</v>
      </c>
      <c r="G7" s="21"/>
      <c r="H7" s="21"/>
      <c r="I7" s="66">
        <f t="shared" si="4"/>
        <v>0</v>
      </c>
      <c r="J7" s="23">
        <f t="shared" si="4"/>
        <v>0.98216103237399999</v>
      </c>
      <c r="K7" s="67">
        <f t="shared" si="4"/>
        <v>1.7838967626000003E-2</v>
      </c>
      <c r="L7" s="21"/>
      <c r="M7" s="74">
        <v>0</v>
      </c>
      <c r="N7" s="24">
        <v>1</v>
      </c>
      <c r="O7" s="75">
        <v>0</v>
      </c>
      <c r="Q7" s="82">
        <f t="shared" ref="Q7:Q8" si="6">D7</f>
        <v>0</v>
      </c>
      <c r="R7" s="83">
        <f t="shared" si="5"/>
        <v>-1.8000000000000002E-2</v>
      </c>
      <c r="S7" s="84">
        <f t="shared" si="5"/>
        <v>1.8000000000000002E-2</v>
      </c>
      <c r="T7" s="25"/>
      <c r="U7" s="82">
        <v>0</v>
      </c>
      <c r="V7" s="83">
        <v>3.2400000000000007E-4</v>
      </c>
      <c r="W7" s="84">
        <v>-3.2400000000000007E-4</v>
      </c>
      <c r="X7" s="25"/>
      <c r="Y7" s="82">
        <v>0</v>
      </c>
      <c r="Z7" s="83">
        <v>-5.8320000000000019E-6</v>
      </c>
      <c r="AA7" s="84">
        <v>5.8320000000000019E-6</v>
      </c>
      <c r="AB7" s="25"/>
      <c r="AC7" s="82">
        <v>0</v>
      </c>
      <c r="AD7" s="83">
        <v>1.0497600000000005E-7</v>
      </c>
      <c r="AE7" s="84">
        <v>-1.0497600000000005E-7</v>
      </c>
    </row>
    <row r="8" spans="2:31" ht="17" thickBot="1" x14ac:dyDescent="0.25">
      <c r="B8" s="17" t="s">
        <v>126</v>
      </c>
      <c r="C8" s="18" t="s">
        <v>124</v>
      </c>
      <c r="D8" s="60">
        <v>0</v>
      </c>
      <c r="E8" s="61">
        <v>0</v>
      </c>
      <c r="F8" s="62">
        <v>0</v>
      </c>
      <c r="G8" s="21"/>
      <c r="H8" s="21"/>
      <c r="I8" s="68">
        <f t="shared" si="4"/>
        <v>0</v>
      </c>
      <c r="J8" s="69">
        <f t="shared" si="4"/>
        <v>0</v>
      </c>
      <c r="K8" s="70">
        <f t="shared" si="4"/>
        <v>1</v>
      </c>
      <c r="L8" s="21"/>
      <c r="M8" s="76">
        <v>0</v>
      </c>
      <c r="N8" s="77">
        <v>0</v>
      </c>
      <c r="O8" s="78">
        <v>1</v>
      </c>
      <c r="Q8" s="85">
        <f t="shared" si="6"/>
        <v>0</v>
      </c>
      <c r="R8" s="86">
        <f t="shared" si="5"/>
        <v>0</v>
      </c>
      <c r="S8" s="87">
        <f t="shared" si="5"/>
        <v>0</v>
      </c>
      <c r="T8" s="25"/>
      <c r="U8" s="85">
        <v>0</v>
      </c>
      <c r="V8" s="86">
        <v>0</v>
      </c>
      <c r="W8" s="87">
        <v>0</v>
      </c>
      <c r="X8" s="25"/>
      <c r="Y8" s="85">
        <v>0</v>
      </c>
      <c r="Z8" s="86">
        <v>0</v>
      </c>
      <c r="AA8" s="87">
        <v>0</v>
      </c>
      <c r="AB8" s="25"/>
      <c r="AC8" s="85">
        <v>0</v>
      </c>
      <c r="AD8" s="86">
        <v>0</v>
      </c>
      <c r="AE8" s="87">
        <v>0</v>
      </c>
    </row>
    <row r="9" spans="2:31" ht="17" x14ac:dyDescent="0.2">
      <c r="B9" s="17" t="s">
        <v>128</v>
      </c>
      <c r="C9" s="18" t="s">
        <v>122</v>
      </c>
      <c r="D9" s="55">
        <f>-(_xlfn.SINGLE(r_HS) *_xlfn.SINGLE( hr_HS_trtC) +_xlfn.SINGLE( r_HD))*_xlfn.SINGLE(n_cycle_length)</f>
        <v>-0.13800000000000001</v>
      </c>
      <c r="E9" s="56">
        <f>_xlfn.SINGLE(hr_HS_trtC) *_xlfn.SINGLE( r_HS)*_xlfn.SINGLE(n_cycle_length)</f>
        <v>0.13200000000000001</v>
      </c>
      <c r="F9" s="57">
        <f>_xlfn.SINGLE(r_HD)*_xlfn.SINGLE(n_cycle_length)</f>
        <v>6.0000000000000001E-3</v>
      </c>
      <c r="G9" s="21"/>
      <c r="H9" s="22" t="s">
        <v>133</v>
      </c>
      <c r="I9" s="63">
        <f t="shared" ref="I9:K11" si="7">M9+Q9+(1/FACT(2))*U9 + (1/FACT(3))*Y9+(1/FACT(4))*AC9</f>
        <v>0.87109909941399999</v>
      </c>
      <c r="J9" s="64">
        <f t="shared" si="7"/>
        <v>0.12216812625600001</v>
      </c>
      <c r="K9" s="65">
        <f t="shared" si="7"/>
        <v>6.7327743299999999E-3</v>
      </c>
      <c r="L9" s="21"/>
      <c r="M9" s="71">
        <v>1</v>
      </c>
      <c r="N9" s="72">
        <v>0</v>
      </c>
      <c r="O9" s="73">
        <v>0</v>
      </c>
      <c r="Q9" s="79">
        <f>D9</f>
        <v>-0.13800000000000001</v>
      </c>
      <c r="R9" s="80">
        <f t="shared" ref="R9:S11" si="8">E9</f>
        <v>0.13200000000000001</v>
      </c>
      <c r="S9" s="81">
        <f t="shared" si="8"/>
        <v>6.0000000000000001E-3</v>
      </c>
      <c r="T9" s="25"/>
      <c r="U9" s="79" cm="1">
        <f t="array" ref="U9:W11">MMULT(Q9:S11,Q9:S11)</f>
        <v>1.9044000000000002E-2</v>
      </c>
      <c r="V9" s="80">
        <v>-2.0592000000000003E-2</v>
      </c>
      <c r="W9" s="81">
        <v>1.5480000000000003E-3</v>
      </c>
      <c r="X9" s="25"/>
      <c r="Y9" s="79" cm="1">
        <f t="array" ref="Y9:AA11">MMULT(_xlfn.ANCHORARRAY(U9),Q9:S11)</f>
        <v>-2.6280720000000004E-3</v>
      </c>
      <c r="Z9" s="80">
        <v>2.8844640000000002E-3</v>
      </c>
      <c r="AA9" s="81">
        <v>-2.5639200000000003E-4</v>
      </c>
      <c r="AB9" s="25"/>
      <c r="AC9" s="79" cm="1">
        <f t="array" ref="AC9:AE11">MMULT(_xlfn.ANCHORARRAY(Y9),Q9:S11)</f>
        <v>3.626739360000001E-4</v>
      </c>
      <c r="AD9" s="80">
        <v>-3.9882585600000005E-4</v>
      </c>
      <c r="AE9" s="81">
        <v>3.6151920000000003E-5</v>
      </c>
    </row>
    <row r="10" spans="2:31" x14ac:dyDescent="0.2">
      <c r="B10" s="17" t="s">
        <v>128</v>
      </c>
      <c r="C10" s="18" t="s">
        <v>127</v>
      </c>
      <c r="D10" s="58">
        <v>0</v>
      </c>
      <c r="E10" s="19">
        <f>-(_xlfn.SINGLE(hr_S) *_xlfn.SINGLE( r_HD))*_xlfn.SINGLE(n_cycle_length)</f>
        <v>-1.8000000000000002E-2</v>
      </c>
      <c r="F10" s="59">
        <f>_xlfn.SINGLE(hr_S) *_xlfn.SINGLE( r_HD)*_xlfn.SINGLE(n_cycle_length)</f>
        <v>1.8000000000000002E-2</v>
      </c>
      <c r="G10" s="21"/>
      <c r="H10" s="21"/>
      <c r="I10" s="66">
        <f t="shared" si="7"/>
        <v>0</v>
      </c>
      <c r="J10" s="23">
        <f t="shared" si="7"/>
        <v>0.98216103237399999</v>
      </c>
      <c r="K10" s="67">
        <f t="shared" si="7"/>
        <v>1.7838967626000003E-2</v>
      </c>
      <c r="L10" s="21"/>
      <c r="M10" s="74">
        <v>0</v>
      </c>
      <c r="N10" s="24">
        <v>1</v>
      </c>
      <c r="O10" s="75">
        <v>0</v>
      </c>
      <c r="Q10" s="82">
        <f t="shared" ref="Q10:Q11" si="9">D10</f>
        <v>0</v>
      </c>
      <c r="R10" s="83">
        <f t="shared" si="8"/>
        <v>-1.8000000000000002E-2</v>
      </c>
      <c r="S10" s="84">
        <f t="shared" si="8"/>
        <v>1.8000000000000002E-2</v>
      </c>
      <c r="T10" s="25"/>
      <c r="U10" s="82">
        <v>0</v>
      </c>
      <c r="V10" s="83">
        <v>3.2400000000000007E-4</v>
      </c>
      <c r="W10" s="84">
        <v>-3.2400000000000007E-4</v>
      </c>
      <c r="X10" s="25"/>
      <c r="Y10" s="82">
        <v>0</v>
      </c>
      <c r="Z10" s="83">
        <v>-5.8320000000000019E-6</v>
      </c>
      <c r="AA10" s="84">
        <v>5.8320000000000019E-6</v>
      </c>
      <c r="AB10" s="25"/>
      <c r="AC10" s="82">
        <v>0</v>
      </c>
      <c r="AD10" s="83">
        <v>1.0497600000000005E-7</v>
      </c>
      <c r="AE10" s="84">
        <v>-1.0497600000000005E-7</v>
      </c>
    </row>
    <row r="11" spans="2:31" ht="17" thickBot="1" x14ac:dyDescent="0.25">
      <c r="B11" s="17" t="s">
        <v>128</v>
      </c>
      <c r="C11" s="18" t="s">
        <v>124</v>
      </c>
      <c r="D11" s="60">
        <v>0</v>
      </c>
      <c r="E11" s="61">
        <v>0</v>
      </c>
      <c r="F11" s="62">
        <v>0</v>
      </c>
      <c r="G11" s="21"/>
      <c r="H11" s="21"/>
      <c r="I11" s="68">
        <f t="shared" si="7"/>
        <v>0</v>
      </c>
      <c r="J11" s="69">
        <f t="shared" si="7"/>
        <v>0</v>
      </c>
      <c r="K11" s="70">
        <f t="shared" si="7"/>
        <v>1</v>
      </c>
      <c r="L11" s="21"/>
      <c r="M11" s="76">
        <v>0</v>
      </c>
      <c r="N11" s="77">
        <v>0</v>
      </c>
      <c r="O11" s="78">
        <v>1</v>
      </c>
      <c r="Q11" s="85">
        <f t="shared" si="9"/>
        <v>0</v>
      </c>
      <c r="R11" s="86">
        <f t="shared" si="8"/>
        <v>0</v>
      </c>
      <c r="S11" s="87">
        <f t="shared" si="8"/>
        <v>0</v>
      </c>
      <c r="T11" s="25"/>
      <c r="U11" s="85">
        <v>0</v>
      </c>
      <c r="V11" s="86">
        <v>0</v>
      </c>
      <c r="W11" s="87">
        <v>0</v>
      </c>
      <c r="X11" s="25"/>
      <c r="Y11" s="85">
        <v>0</v>
      </c>
      <c r="Z11" s="86">
        <v>0</v>
      </c>
      <c r="AA11" s="87">
        <v>0</v>
      </c>
      <c r="AB11" s="25"/>
      <c r="AC11" s="85">
        <v>0</v>
      </c>
      <c r="AD11" s="86">
        <v>0</v>
      </c>
      <c r="AE11" s="87">
        <v>0</v>
      </c>
    </row>
    <row r="12" spans="2:31" ht="17" x14ac:dyDescent="0.2">
      <c r="B12" s="17" t="s">
        <v>129</v>
      </c>
      <c r="C12" s="18" t="s">
        <v>122</v>
      </c>
      <c r="D12" s="55">
        <f>-(_xlfn.SINGLE(r_HS) *_xlfn.SINGLE( hr_HS_trtD) +_xlfn.SINGLE( r_HD))*_xlfn.SINGLE(n_cycle_length)</f>
        <v>-0.14400000000000002</v>
      </c>
      <c r="E12" s="56">
        <f>_xlfn.SINGLE(hr_HS_trtD) *_xlfn.SINGLE( r_HS)*_xlfn.SINGLE(n_cycle_length)</f>
        <v>0.13800000000000001</v>
      </c>
      <c r="F12" s="57">
        <f>_xlfn.SINGLE(r_HD)*_xlfn.SINGLE(n_cycle_length)</f>
        <v>6.0000000000000001E-3</v>
      </c>
      <c r="G12" s="21"/>
      <c r="H12" s="22" t="s">
        <v>134</v>
      </c>
      <c r="I12" s="63">
        <f t="shared" ref="I12:K14" si="10">M12+Q12+(1/FACT(2))*U12 + (1/FACT(3))*Y12+(1/FACT(4))*AC12</f>
        <v>0.86588825190400009</v>
      </c>
      <c r="J12" s="64">
        <f t="shared" si="10"/>
        <v>0.12734637861000001</v>
      </c>
      <c r="K12" s="65">
        <f t="shared" si="10"/>
        <v>6.765369486E-3</v>
      </c>
      <c r="L12" s="21"/>
      <c r="M12" s="71">
        <v>1</v>
      </c>
      <c r="N12" s="72">
        <v>0</v>
      </c>
      <c r="O12" s="73">
        <v>0</v>
      </c>
      <c r="Q12" s="79">
        <f>D12</f>
        <v>-0.14400000000000002</v>
      </c>
      <c r="R12" s="80">
        <f t="shared" ref="R12:S14" si="11">E12</f>
        <v>0.13800000000000001</v>
      </c>
      <c r="S12" s="81">
        <f t="shared" si="11"/>
        <v>6.0000000000000001E-3</v>
      </c>
      <c r="T12" s="25"/>
      <c r="U12" s="79" cm="1">
        <f t="array" ref="U12:W14">MMULT(Q12:S14,Q12:S14)</f>
        <v>2.0736000000000004E-2</v>
      </c>
      <c r="V12" s="80">
        <v>-2.2356000000000004E-2</v>
      </c>
      <c r="W12" s="81">
        <v>1.6200000000000003E-3</v>
      </c>
      <c r="X12" s="25"/>
      <c r="Y12" s="79" cm="1">
        <f t="array" ref="Y12:AA14">MMULT(_xlfn.ANCHORARRAY(U12),Q12:S14)</f>
        <v>-2.985984000000001E-3</v>
      </c>
      <c r="Z12" s="80">
        <v>3.2639760000000009E-3</v>
      </c>
      <c r="AA12" s="81">
        <v>-2.7799200000000013E-4</v>
      </c>
      <c r="AB12" s="25"/>
      <c r="AC12" s="79" cm="1">
        <f t="array" ref="AC12:AE14">MMULT(_xlfn.ANCHORARRAY(Y12),Q12:S14)</f>
        <v>4.2998169600000022E-4</v>
      </c>
      <c r="AD12" s="80">
        <v>-4.7081736000000019E-4</v>
      </c>
      <c r="AE12" s="81">
        <v>4.0835664000000014E-5</v>
      </c>
    </row>
    <row r="13" spans="2:31" x14ac:dyDescent="0.2">
      <c r="B13" s="17" t="s">
        <v>129</v>
      </c>
      <c r="C13" s="18" t="s">
        <v>127</v>
      </c>
      <c r="D13" s="58">
        <v>0</v>
      </c>
      <c r="E13" s="19">
        <f>-(_xlfn.SINGLE(hr_S) *_xlfn.SINGLE( r_HD))*_xlfn.SINGLE(n_cycle_length)</f>
        <v>-1.8000000000000002E-2</v>
      </c>
      <c r="F13" s="59">
        <f>_xlfn.SINGLE(hr_S) *_xlfn.SINGLE( r_HD)*_xlfn.SINGLE(n_cycle_length)</f>
        <v>1.8000000000000002E-2</v>
      </c>
      <c r="G13" s="21"/>
      <c r="H13" s="21"/>
      <c r="I13" s="66">
        <f t="shared" si="10"/>
        <v>0</v>
      </c>
      <c r="J13" s="23">
        <f t="shared" si="10"/>
        <v>0.98216103237399999</v>
      </c>
      <c r="K13" s="67">
        <f t="shared" si="10"/>
        <v>1.7838967626000003E-2</v>
      </c>
      <c r="L13" s="21"/>
      <c r="M13" s="74">
        <v>0</v>
      </c>
      <c r="N13" s="24">
        <v>1</v>
      </c>
      <c r="O13" s="75">
        <v>0</v>
      </c>
      <c r="Q13" s="82">
        <f t="shared" ref="Q13:Q14" si="12">D13</f>
        <v>0</v>
      </c>
      <c r="R13" s="83">
        <f t="shared" si="11"/>
        <v>-1.8000000000000002E-2</v>
      </c>
      <c r="S13" s="84">
        <f t="shared" si="11"/>
        <v>1.8000000000000002E-2</v>
      </c>
      <c r="T13" s="25"/>
      <c r="U13" s="82">
        <v>0</v>
      </c>
      <c r="V13" s="83">
        <v>3.2400000000000007E-4</v>
      </c>
      <c r="W13" s="84">
        <v>-3.2400000000000007E-4</v>
      </c>
      <c r="X13" s="25"/>
      <c r="Y13" s="82">
        <v>0</v>
      </c>
      <c r="Z13" s="83">
        <v>-5.8320000000000019E-6</v>
      </c>
      <c r="AA13" s="84">
        <v>5.8320000000000019E-6</v>
      </c>
      <c r="AB13" s="25"/>
      <c r="AC13" s="82">
        <v>0</v>
      </c>
      <c r="AD13" s="83">
        <v>1.0497600000000005E-7</v>
      </c>
      <c r="AE13" s="84">
        <v>-1.0497600000000005E-7</v>
      </c>
    </row>
    <row r="14" spans="2:31" ht="17" thickBot="1" x14ac:dyDescent="0.25">
      <c r="B14" s="17" t="s">
        <v>129</v>
      </c>
      <c r="C14" s="18" t="s">
        <v>124</v>
      </c>
      <c r="D14" s="60">
        <v>0</v>
      </c>
      <c r="E14" s="61">
        <v>0</v>
      </c>
      <c r="F14" s="62">
        <v>0</v>
      </c>
      <c r="G14" s="21"/>
      <c r="H14" s="21"/>
      <c r="I14" s="68">
        <f t="shared" si="10"/>
        <v>0</v>
      </c>
      <c r="J14" s="69">
        <f t="shared" si="10"/>
        <v>0</v>
      </c>
      <c r="K14" s="70">
        <f t="shared" si="10"/>
        <v>1</v>
      </c>
      <c r="L14" s="21"/>
      <c r="M14" s="76">
        <v>0</v>
      </c>
      <c r="N14" s="77">
        <v>0</v>
      </c>
      <c r="O14" s="78">
        <v>1</v>
      </c>
      <c r="Q14" s="85">
        <f t="shared" si="12"/>
        <v>0</v>
      </c>
      <c r="R14" s="86">
        <f t="shared" si="11"/>
        <v>0</v>
      </c>
      <c r="S14" s="87">
        <f t="shared" si="11"/>
        <v>0</v>
      </c>
      <c r="T14" s="25"/>
      <c r="U14" s="85">
        <v>0</v>
      </c>
      <c r="V14" s="86">
        <v>0</v>
      </c>
      <c r="W14" s="87">
        <v>0</v>
      </c>
      <c r="X14" s="25"/>
      <c r="Y14" s="85">
        <v>0</v>
      </c>
      <c r="Z14" s="86">
        <v>0</v>
      </c>
      <c r="AA14" s="87">
        <v>0</v>
      </c>
      <c r="AB14" s="25"/>
      <c r="AC14" s="85">
        <v>0</v>
      </c>
      <c r="AD14" s="86">
        <v>0</v>
      </c>
      <c r="AE14" s="87">
        <v>0</v>
      </c>
    </row>
    <row r="15" spans="2:31" ht="17" x14ac:dyDescent="0.2">
      <c r="B15" s="17" t="s">
        <v>130</v>
      </c>
      <c r="C15" s="18" t="s">
        <v>122</v>
      </c>
      <c r="D15" s="55">
        <f>-(_xlfn.SINGLE(r_HS) *_xlfn.SINGLE( hr_HS_trtE) +_xlfn.SINGLE( r_HD))*_xlfn.SINGLE(n_cycle_length)</f>
        <v>-0.14400000000000002</v>
      </c>
      <c r="E15" s="56">
        <f>_xlfn.SINGLE(hr_HS_trtE) *_xlfn.SINGLE( r_HS)*_xlfn.SINGLE(n_cycle_length)</f>
        <v>0.13800000000000001</v>
      </c>
      <c r="F15" s="57">
        <f>_xlfn.SINGLE(r_HD)*_xlfn.SINGLE(n_cycle_length)</f>
        <v>6.0000000000000001E-3</v>
      </c>
      <c r="G15" s="21"/>
      <c r="H15" s="22" t="s">
        <v>135</v>
      </c>
      <c r="I15" s="63">
        <f t="shared" ref="I15:K17" si="13">M15+Q15+(1/FACT(2))*U15 + (1/FACT(3))*Y15+(1/FACT(4))*AC15</f>
        <v>0.86588825190400009</v>
      </c>
      <c r="J15" s="64">
        <f t="shared" si="13"/>
        <v>0.12734637861000001</v>
      </c>
      <c r="K15" s="65">
        <f t="shared" si="13"/>
        <v>6.765369486E-3</v>
      </c>
      <c r="L15" s="21"/>
      <c r="M15" s="71">
        <v>1</v>
      </c>
      <c r="N15" s="72">
        <v>0</v>
      </c>
      <c r="O15" s="73">
        <v>0</v>
      </c>
      <c r="Q15" s="79">
        <f>D15</f>
        <v>-0.14400000000000002</v>
      </c>
      <c r="R15" s="80">
        <f t="shared" ref="R15:S17" si="14">E15</f>
        <v>0.13800000000000001</v>
      </c>
      <c r="S15" s="81">
        <f t="shared" si="14"/>
        <v>6.0000000000000001E-3</v>
      </c>
      <c r="T15" s="25"/>
      <c r="U15" s="79" cm="1">
        <f t="array" ref="U15:W17">MMULT(Q15:S17,Q15:S17)</f>
        <v>2.0736000000000004E-2</v>
      </c>
      <c r="V15" s="80">
        <v>-2.2356000000000004E-2</v>
      </c>
      <c r="W15" s="81">
        <v>1.6200000000000003E-3</v>
      </c>
      <c r="X15" s="25"/>
      <c r="Y15" s="79" cm="1">
        <f t="array" ref="Y15:AA17">MMULT(_xlfn.ANCHORARRAY(U15),Q15:S17)</f>
        <v>-2.985984000000001E-3</v>
      </c>
      <c r="Z15" s="80">
        <v>3.2639760000000009E-3</v>
      </c>
      <c r="AA15" s="81">
        <v>-2.7799200000000013E-4</v>
      </c>
      <c r="AB15" s="25"/>
      <c r="AC15" s="79" cm="1">
        <f t="array" ref="AC15:AE17">MMULT(_xlfn.ANCHORARRAY(Y15),Q15:S17)</f>
        <v>4.2998169600000022E-4</v>
      </c>
      <c r="AD15" s="80">
        <v>-4.7081736000000019E-4</v>
      </c>
      <c r="AE15" s="81">
        <v>4.0835664000000014E-5</v>
      </c>
    </row>
    <row r="16" spans="2:31" x14ac:dyDescent="0.2">
      <c r="B16" s="17" t="s">
        <v>130</v>
      </c>
      <c r="C16" s="18" t="s">
        <v>127</v>
      </c>
      <c r="D16" s="58">
        <v>0</v>
      </c>
      <c r="E16" s="19">
        <f>-(_xlfn.SINGLE(hr_S) *_xlfn.SINGLE( r_HD))*_xlfn.SINGLE(n_cycle_length)</f>
        <v>-1.8000000000000002E-2</v>
      </c>
      <c r="F16" s="59">
        <f>_xlfn.SINGLE(hr_S) *_xlfn.SINGLE( r_HD)*_xlfn.SINGLE(n_cycle_length)</f>
        <v>1.8000000000000002E-2</v>
      </c>
      <c r="G16" s="21"/>
      <c r="H16" s="21"/>
      <c r="I16" s="66">
        <f t="shared" si="13"/>
        <v>0</v>
      </c>
      <c r="J16" s="23">
        <f t="shared" si="13"/>
        <v>0.98216103237399999</v>
      </c>
      <c r="K16" s="67">
        <f t="shared" si="13"/>
        <v>1.7838967626000003E-2</v>
      </c>
      <c r="L16" s="21"/>
      <c r="M16" s="74">
        <v>0</v>
      </c>
      <c r="N16" s="24">
        <v>1</v>
      </c>
      <c r="O16" s="75">
        <v>0</v>
      </c>
      <c r="Q16" s="82">
        <f t="shared" ref="Q16:Q17" si="15">D16</f>
        <v>0</v>
      </c>
      <c r="R16" s="83">
        <f t="shared" si="14"/>
        <v>-1.8000000000000002E-2</v>
      </c>
      <c r="S16" s="84">
        <f t="shared" si="14"/>
        <v>1.8000000000000002E-2</v>
      </c>
      <c r="T16" s="25"/>
      <c r="U16" s="82">
        <v>0</v>
      </c>
      <c r="V16" s="83">
        <v>3.2400000000000007E-4</v>
      </c>
      <c r="W16" s="84">
        <v>-3.2400000000000007E-4</v>
      </c>
      <c r="X16" s="25"/>
      <c r="Y16" s="82">
        <v>0</v>
      </c>
      <c r="Z16" s="83">
        <v>-5.8320000000000019E-6</v>
      </c>
      <c r="AA16" s="84">
        <v>5.8320000000000019E-6</v>
      </c>
      <c r="AB16" s="25"/>
      <c r="AC16" s="82">
        <v>0</v>
      </c>
      <c r="AD16" s="83">
        <v>1.0497600000000005E-7</v>
      </c>
      <c r="AE16" s="84">
        <v>-1.0497600000000005E-7</v>
      </c>
    </row>
    <row r="17" spans="2:31" ht="17" thickBot="1" x14ac:dyDescent="0.25">
      <c r="B17" s="17" t="s">
        <v>130</v>
      </c>
      <c r="C17" s="18" t="s">
        <v>124</v>
      </c>
      <c r="D17" s="60">
        <v>0</v>
      </c>
      <c r="E17" s="61">
        <v>0</v>
      </c>
      <c r="F17" s="62">
        <f>0</f>
        <v>0</v>
      </c>
      <c r="G17" s="21"/>
      <c r="H17" s="21"/>
      <c r="I17" s="68">
        <f t="shared" si="13"/>
        <v>0</v>
      </c>
      <c r="J17" s="69">
        <f t="shared" si="13"/>
        <v>0</v>
      </c>
      <c r="K17" s="70">
        <f t="shared" si="13"/>
        <v>1</v>
      </c>
      <c r="L17" s="21"/>
      <c r="M17" s="76">
        <v>0</v>
      </c>
      <c r="N17" s="77">
        <v>0</v>
      </c>
      <c r="O17" s="78">
        <v>1</v>
      </c>
      <c r="Q17" s="85">
        <f t="shared" si="15"/>
        <v>0</v>
      </c>
      <c r="R17" s="86">
        <f t="shared" si="14"/>
        <v>0</v>
      </c>
      <c r="S17" s="87">
        <f t="shared" si="14"/>
        <v>0</v>
      </c>
      <c r="T17" s="25"/>
      <c r="U17" s="85">
        <v>0</v>
      </c>
      <c r="V17" s="86">
        <v>0</v>
      </c>
      <c r="W17" s="87">
        <v>0</v>
      </c>
      <c r="X17" s="25"/>
      <c r="Y17" s="85">
        <v>0</v>
      </c>
      <c r="Z17" s="86">
        <v>0</v>
      </c>
      <c r="AA17" s="87">
        <v>0</v>
      </c>
      <c r="AB17" s="25"/>
      <c r="AC17" s="85">
        <v>0</v>
      </c>
      <c r="AD17" s="86">
        <v>0</v>
      </c>
      <c r="AE17" s="87">
        <v>0</v>
      </c>
    </row>
  </sheetData>
  <mergeCells count="2">
    <mergeCell ref="C1:F1"/>
    <mergeCell ref="I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0D5A-4C9F-164A-B606-D04A9DA6B639}">
  <sheetPr codeName="Sheet3">
    <tabColor rgb="FF00B050"/>
  </sheetPr>
  <dimension ref="A1:Y80"/>
  <sheetViews>
    <sheetView zoomScale="151" zoomScaleNormal="151" workbookViewId="0"/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4.33203125" style="3" customWidth="1"/>
    <col min="18" max="18" width="5" style="3" customWidth="1"/>
    <col min="19" max="19" width="13.1640625" style="3" customWidth="1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96" t="s">
        <v>136</v>
      </c>
      <c r="H1" s="96"/>
      <c r="I1" s="96"/>
      <c r="J1" s="96"/>
      <c r="K1" s="26"/>
      <c r="L1" s="27" t="s">
        <v>137</v>
      </c>
      <c r="M1" s="28"/>
      <c r="N1" s="27" t="s">
        <v>138</v>
      </c>
      <c r="O1" s="29"/>
      <c r="P1" s="96" t="s">
        <v>139</v>
      </c>
      <c r="Q1" s="96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242</v>
      </c>
      <c r="Y2" s="89"/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169</v>
      </c>
      <c r="M3" s="90"/>
      <c r="N3" s="33" t="s">
        <v>170</v>
      </c>
      <c r="P3" s="33" t="s">
        <v>239</v>
      </c>
      <c r="Q3" s="33" t="s">
        <v>240</v>
      </c>
      <c r="R3" s="2"/>
      <c r="S3" s="33" t="s">
        <v>241</v>
      </c>
      <c r="T3" s="2"/>
      <c r="U3" s="33" t="s">
        <v>144</v>
      </c>
      <c r="V3" s="33" t="s">
        <v>145</v>
      </c>
      <c r="X3" s="88" t="s">
        <v>243</v>
      </c>
      <c r="Y3" s="91"/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/>
      <c r="N4" s="90"/>
      <c r="P4" s="93"/>
      <c r="Q4" s="93"/>
      <c r="R4" s="35"/>
      <c r="S4" s="93"/>
      <c r="T4" s="36"/>
      <c r="U4" s="93"/>
      <c r="V4" s="93"/>
    </row>
    <row r="5" spans="1:25" ht="17" thickBot="1" x14ac:dyDescent="0.25">
      <c r="B5" s="32" t="s">
        <v>147</v>
      </c>
      <c r="C5" s="32" t="s">
        <v>121</v>
      </c>
      <c r="D5" s="33" t="s">
        <v>179</v>
      </c>
      <c r="E5" s="33" t="s">
        <v>235</v>
      </c>
      <c r="G5" s="34">
        <f>G4+1</f>
        <v>1</v>
      </c>
      <c r="H5" s="3" cm="1">
        <f t="array" ref="H5:J5">MMULT(H4:J4,m_P_trtA)</f>
        <v>0.85555994070399988</v>
      </c>
      <c r="I5" s="3">
        <v>0.13760988225000001</v>
      </c>
      <c r="J5" s="3">
        <v>6.8301770459999996E-3</v>
      </c>
      <c r="L5" s="92"/>
      <c r="N5" s="90"/>
      <c r="P5" s="93"/>
      <c r="Q5" s="93"/>
      <c r="R5" s="35"/>
      <c r="S5" s="93"/>
      <c r="T5" s="35"/>
      <c r="U5" s="93"/>
      <c r="V5" s="93"/>
    </row>
    <row r="6" spans="1:25" x14ac:dyDescent="0.2">
      <c r="B6" s="37" t="s">
        <v>125</v>
      </c>
      <c r="C6" s="37" t="s">
        <v>122</v>
      </c>
      <c r="D6" s="44"/>
      <c r="E6" s="44"/>
      <c r="G6" s="34">
        <f t="shared" ref="G6:G7" si="0">G5+1</f>
        <v>2</v>
      </c>
      <c r="H6" s="3" cm="1">
        <f t="array" ref="H6:J6">MMULT(H5:J5,m_P_trtA)</f>
        <v>0.73198281213743177</v>
      </c>
      <c r="I6" s="3">
        <v>0.25288856671361898</v>
      </c>
      <c r="J6" s="3">
        <v>1.5128621148949004E-2</v>
      </c>
      <c r="L6" s="92"/>
      <c r="N6" s="90"/>
      <c r="P6" s="93"/>
      <c r="Q6" s="93"/>
      <c r="R6" s="35"/>
      <c r="S6" s="93"/>
      <c r="T6" s="35"/>
      <c r="U6" s="93"/>
      <c r="V6" s="93"/>
    </row>
    <row r="7" spans="1:25" x14ac:dyDescent="0.2">
      <c r="B7" s="20" t="s">
        <v>125</v>
      </c>
      <c r="C7" s="20" t="s">
        <v>123</v>
      </c>
      <c r="D7" s="45"/>
      <c r="E7" s="45"/>
      <c r="G7" s="34">
        <f t="shared" si="0"/>
        <v>3</v>
      </c>
      <c r="H7" s="3" cm="1">
        <f t="array" ref="H7:J7">MMULT(H6:J6,m_P_trtA)</f>
        <v>0.62625517134864817</v>
      </c>
      <c r="I7" s="3">
        <v>0.34910536434628503</v>
      </c>
      <c r="J7" s="3">
        <v>2.4639464305066409E-2</v>
      </c>
      <c r="L7" s="92"/>
      <c r="N7" s="90"/>
      <c r="P7" s="93"/>
      <c r="Q7" s="93"/>
      <c r="R7" s="35"/>
      <c r="S7" s="93"/>
      <c r="T7" s="35"/>
      <c r="U7" s="93"/>
      <c r="V7" s="93"/>
    </row>
    <row r="8" spans="1:25" x14ac:dyDescent="0.2">
      <c r="B8" s="20" t="s">
        <v>125</v>
      </c>
      <c r="C8" s="20" t="s">
        <v>124</v>
      </c>
      <c r="D8" s="45"/>
      <c r="E8" s="45"/>
      <c r="G8" s="34">
        <f>G7+1</f>
        <v>4</v>
      </c>
      <c r="H8" s="3" cm="1">
        <f t="array" ref="H8:J8">MMULT(H7:J7,m_P_trtA)</f>
        <v>0.53579883726462274</v>
      </c>
      <c r="I8" s="3">
        <v>0.42905658544138975</v>
      </c>
      <c r="J8" s="3">
        <v>3.5144577293987053E-2</v>
      </c>
      <c r="L8" s="92"/>
      <c r="N8" s="90"/>
      <c r="P8" s="93"/>
      <c r="Q8" s="93"/>
      <c r="R8" s="35"/>
      <c r="S8" s="93"/>
      <c r="T8" s="35"/>
      <c r="U8" s="93"/>
      <c r="V8" s="93"/>
    </row>
    <row r="9" spans="1:25" x14ac:dyDescent="0.2">
      <c r="G9" s="34">
        <f>G8+1</f>
        <v>5</v>
      </c>
      <c r="H9" s="3" cm="1">
        <f t="array" ref="H9:J9">MMULT(H8:J8,m_P_trtA)</f>
        <v>0.45840802143939269</v>
      </c>
      <c r="I9" s="3">
        <v>0.49513387380965035</v>
      </c>
      <c r="J9" s="3">
        <v>4.6458104750956422E-2</v>
      </c>
      <c r="L9" s="92"/>
      <c r="N9" s="90"/>
      <c r="P9" s="93"/>
      <c r="Q9" s="93"/>
      <c r="R9" s="35"/>
      <c r="S9" s="93"/>
      <c r="T9" s="35"/>
      <c r="U9" s="93"/>
      <c r="V9" s="93"/>
    </row>
    <row r="10" spans="1:25" x14ac:dyDescent="0.2">
      <c r="G10" s="34">
        <f t="shared" ref="G10:G62" si="1">G9+1</f>
        <v>6</v>
      </c>
      <c r="H10" s="3" cm="1">
        <f t="array" ref="H10:J10">MMULT(H9:J9,m_P_trtA)</f>
        <v>0.39219553964092474</v>
      </c>
      <c r="I10" s="3">
        <v>0.54938267051695433</v>
      </c>
      <c r="J10" s="3">
        <v>5.8421789842120361E-2</v>
      </c>
      <c r="L10" s="92"/>
      <c r="N10" s="90"/>
      <c r="P10" s="93"/>
      <c r="Q10" s="93"/>
      <c r="R10" s="35"/>
      <c r="S10" s="93"/>
      <c r="T10" s="35"/>
      <c r="U10" s="93"/>
      <c r="V10" s="93"/>
    </row>
    <row r="11" spans="1:25" x14ac:dyDescent="0.2">
      <c r="G11" s="34">
        <f t="shared" si="1"/>
        <v>7</v>
      </c>
      <c r="H11" s="3" cm="1">
        <f t="array" ref="H11:J11">MMULT(H10:J10,m_P_trtA)</f>
        <v>0.33554679263956283</v>
      </c>
      <c r="I11" s="3">
        <v>0.59355223287227976</v>
      </c>
      <c r="J11" s="3">
        <v>7.0900974488156771E-2</v>
      </c>
      <c r="L11" s="92"/>
      <c r="N11" s="90"/>
      <c r="P11" s="93"/>
      <c r="Q11" s="93"/>
      <c r="R11" s="35"/>
      <c r="S11" s="93"/>
      <c r="T11" s="35"/>
      <c r="U11" s="93"/>
      <c r="V11" s="93"/>
    </row>
    <row r="12" spans="1:25" x14ac:dyDescent="0.2">
      <c r="G12" s="34">
        <f t="shared" si="1"/>
        <v>8</v>
      </c>
      <c r="H12" s="3" cm="1">
        <f t="array" ref="H12:J12">MMULT(H11:J11,m_P_trtA)</f>
        <v>0.28708039401412172</v>
      </c>
      <c r="I12" s="3">
        <v>0.62913842843022649</v>
      </c>
      <c r="J12" s="3">
        <v>8.3781177555651051E-2</v>
      </c>
      <c r="L12" s="92"/>
      <c r="N12" s="90"/>
      <c r="P12" s="93"/>
      <c r="Q12" s="93"/>
      <c r="R12" s="35"/>
      <c r="S12" s="93"/>
      <c r="T12" s="35"/>
      <c r="U12" s="93"/>
      <c r="V12" s="93"/>
    </row>
    <row r="13" spans="1:25" x14ac:dyDescent="0.2">
      <c r="G13" s="34">
        <f t="shared" si="1"/>
        <v>9</v>
      </c>
      <c r="H13" s="3" cm="1">
        <f t="array" ref="H13:J13">MMULT(H12:J12,m_P_trtA)</f>
        <v>0.2456144848800029</v>
      </c>
      <c r="I13" s="3">
        <v>0.65742034758975398</v>
      </c>
      <c r="J13" s="3">
        <v>9.6965167530242272E-2</v>
      </c>
      <c r="L13" s="92"/>
      <c r="N13" s="90"/>
      <c r="P13" s="93"/>
      <c r="Q13" s="93"/>
      <c r="R13" s="35"/>
      <c r="S13" s="93"/>
      <c r="T13" s="35"/>
      <c r="U13" s="93"/>
      <c r="V13" s="93"/>
    </row>
    <row r="14" spans="1:25" x14ac:dyDescent="0.2">
      <c r="G14" s="34">
        <f t="shared" si="1"/>
        <v>10</v>
      </c>
      <c r="H14" s="3" cm="1">
        <f t="array" ref="H14:J14">MMULT(H13:J13,m_P_trtA)</f>
        <v>0.21013791411997876</v>
      </c>
      <c r="I14" s="3">
        <v>0.67949162763565829</v>
      </c>
      <c r="J14" s="3">
        <v>0.11037045824436208</v>
      </c>
      <c r="L14" s="92"/>
      <c r="N14" s="90"/>
      <c r="P14" s="93"/>
      <c r="Q14" s="93"/>
      <c r="R14" s="35"/>
      <c r="S14" s="93"/>
      <c r="T14" s="35"/>
      <c r="U14" s="93"/>
      <c r="V14" s="93"/>
    </row>
    <row r="15" spans="1:25" x14ac:dyDescent="0.2">
      <c r="G15" s="34">
        <f t="shared" si="1"/>
        <v>11</v>
      </c>
      <c r="H15" s="3" cm="1">
        <f t="array" ref="H15:J15">MMULT(H14:J14,m_P_trtA)</f>
        <v>0.17978558134415124</v>
      </c>
      <c r="I15" s="3">
        <v>0.6962872521064386</v>
      </c>
      <c r="J15" s="3">
        <v>0.12392716654940923</v>
      </c>
      <c r="L15" s="92"/>
      <c r="N15" s="90"/>
      <c r="P15" s="93"/>
      <c r="Q15" s="93"/>
      <c r="R15" s="35"/>
      <c r="S15" s="93"/>
      <c r="T15" s="35"/>
      <c r="U15" s="93"/>
      <c r="V15" s="93"/>
    </row>
    <row r="16" spans="1:25" x14ac:dyDescent="0.2">
      <c r="G16" s="34">
        <f t="shared" si="1"/>
        <v>12</v>
      </c>
      <c r="H16" s="3" cm="1">
        <f t="array" ref="H16:J16">MMULT(H15:J15,m_P_trtA)</f>
        <v>0.15381734131423619</v>
      </c>
      <c r="I16" s="3">
        <v>0.7086064790367318</v>
      </c>
      <c r="J16" s="3">
        <v>0.13757617964903107</v>
      </c>
      <c r="L16" s="92"/>
      <c r="N16" s="90"/>
      <c r="P16" s="93"/>
      <c r="Q16" s="93"/>
      <c r="R16" s="35"/>
      <c r="S16" s="93"/>
      <c r="T16" s="35"/>
      <c r="U16" s="93"/>
      <c r="V16" s="93"/>
    </row>
    <row r="17" spans="7:22" x14ac:dyDescent="0.2">
      <c r="G17" s="34">
        <f t="shared" si="1"/>
        <v>13</v>
      </c>
      <c r="H17" s="3" cm="1">
        <f t="array" ref="H17:J17">MMULT(H16:J16,m_P_trtA)</f>
        <v>0.13159995541405484</v>
      </c>
      <c r="I17" s="3">
        <v>0.71713245722388175</v>
      </c>
      <c r="J17" s="3">
        <v>0.15126758736206242</v>
      </c>
      <c r="L17" s="92"/>
      <c r="N17" s="90"/>
      <c r="P17" s="93"/>
      <c r="Q17" s="93"/>
      <c r="R17" s="35"/>
      <c r="S17" s="93"/>
      <c r="T17" s="35"/>
      <c r="U17" s="93"/>
      <c r="V17" s="93"/>
    </row>
    <row r="18" spans="7:22" x14ac:dyDescent="0.2">
      <c r="G18" s="34">
        <f t="shared" si="1"/>
        <v>14</v>
      </c>
      <c r="H18" s="3" cm="1">
        <f t="array" ref="H18:J18">MMULT(H17:J17,m_P_trtA)</f>
        <v>0.11259165005069778</v>
      </c>
      <c r="I18" s="3">
        <v>0.72244900890454444</v>
      </c>
      <c r="J18" s="3">
        <v>0.16495934104475676</v>
      </c>
      <c r="L18" s="92"/>
      <c r="N18" s="90"/>
      <c r="P18" s="93"/>
      <c r="Q18" s="93"/>
      <c r="R18" s="35"/>
      <c r="S18" s="93"/>
      <c r="T18" s="35"/>
      <c r="U18" s="93"/>
      <c r="V18" s="93"/>
    </row>
    <row r="19" spans="7:22" x14ac:dyDescent="0.2">
      <c r="G19" s="34">
        <f t="shared" si="1"/>
        <v>15</v>
      </c>
      <c r="H19" s="3" cm="1">
        <f t="array" ref="H19:J19">MMULT(H18:J18,m_P_trtA)</f>
        <v>9.6328905441140492E-2</v>
      </c>
      <c r="I19" s="3">
        <v>0.72505498812907021</v>
      </c>
      <c r="J19" s="3">
        <v>0.17861610642978826</v>
      </c>
      <c r="L19" s="92"/>
      <c r="N19" s="90"/>
      <c r="P19" s="93"/>
      <c r="Q19" s="93"/>
      <c r="R19" s="35"/>
      <c r="S19" s="93"/>
      <c r="T19" s="35"/>
      <c r="U19" s="93"/>
      <c r="V19" s="93"/>
    </row>
    <row r="20" spans="7:22" x14ac:dyDescent="0.2">
      <c r="G20" s="34">
        <f t="shared" si="1"/>
        <v>16</v>
      </c>
      <c r="H20" s="3" cm="1">
        <f t="array" ref="H20:J20">MMULT(H19:J19,m_P_trtA)</f>
        <v>8.2415152627303367E-2</v>
      </c>
      <c r="I20" s="3">
        <v>0.72537656500379255</v>
      </c>
      <c r="J20" s="3">
        <v>0.19220828236890294</v>
      </c>
      <c r="L20" s="92"/>
      <c r="N20" s="90"/>
      <c r="P20" s="93"/>
      <c r="Q20" s="93"/>
      <c r="R20" s="35"/>
      <c r="S20" s="93"/>
      <c r="T20" s="35"/>
      <c r="U20" s="93"/>
      <c r="V20" s="93"/>
    </row>
    <row r="21" spans="7:22" x14ac:dyDescent="0.2">
      <c r="G21" s="34">
        <f t="shared" si="1"/>
        <v>17</v>
      </c>
      <c r="H21" s="3" cm="1">
        <f t="array" ref="H21:J21">MMULT(H20:J20,m_P_trtA)</f>
        <v>7.0511103094926766E-2</v>
      </c>
      <c r="I21" s="3">
        <v>0.72377773539268975</v>
      </c>
      <c r="J21" s="3">
        <v>0.20571116151238228</v>
      </c>
      <c r="L21" s="92"/>
      <c r="N21" s="90"/>
      <c r="P21" s="93"/>
      <c r="Q21" s="93"/>
      <c r="R21" s="35"/>
      <c r="S21" s="93"/>
      <c r="T21" s="35"/>
      <c r="U21" s="93"/>
      <c r="V21" s="93"/>
    </row>
    <row r="22" spans="7:22" x14ac:dyDescent="0.2">
      <c r="G22" s="34">
        <f t="shared" si="1"/>
        <v>18</v>
      </c>
      <c r="H22" s="3" cm="1">
        <f t="array" ref="H22:J22">MMULT(H21:J21,m_P_trtA)</f>
        <v>6.0326475182869169E-2</v>
      </c>
      <c r="I22" s="3">
        <v>0.72056931239681044</v>
      </c>
      <c r="J22" s="3">
        <v>0.21910421242031919</v>
      </c>
      <c r="L22" s="92"/>
      <c r="N22" s="90"/>
      <c r="P22" s="93"/>
      <c r="Q22" s="93"/>
      <c r="R22" s="35"/>
      <c r="S22" s="93"/>
      <c r="T22" s="35"/>
      <c r="U22" s="93"/>
      <c r="V22" s="93"/>
    </row>
    <row r="23" spans="7:22" x14ac:dyDescent="0.2">
      <c r="G23" s="34">
        <f t="shared" si="1"/>
        <v>19</v>
      </c>
      <c r="H23" s="3" cm="1">
        <f t="array" ref="H23:J23">MMULT(H22:J22,m_P_trtA)</f>
        <v>5.1612915530336867E-2</v>
      </c>
      <c r="I23" s="3">
        <v>0.71601661890714674</v>
      </c>
      <c r="J23" s="3">
        <v>0.23237046556251509</v>
      </c>
      <c r="L23" s="92"/>
      <c r="N23" s="90"/>
      <c r="P23" s="93"/>
      <c r="Q23" s="93"/>
      <c r="R23" s="35"/>
      <c r="S23" s="93"/>
      <c r="T23" s="35"/>
      <c r="U23" s="93"/>
      <c r="V23" s="93"/>
    </row>
    <row r="24" spans="7:22" x14ac:dyDescent="0.2">
      <c r="G24" s="34">
        <f t="shared" si="1"/>
        <v>20</v>
      </c>
      <c r="H24" s="3" cm="1">
        <f t="array" ref="H24:J24">MMULT(H23:J23,m_P_trtA)</f>
        <v>4.4157942950695563E-2</v>
      </c>
      <c r="I24" s="3">
        <v>0.7103460688514931</v>
      </c>
      <c r="J24" s="3">
        <v>0.2454959881978101</v>
      </c>
      <c r="L24" s="92"/>
      <c r="N24" s="90"/>
      <c r="P24" s="93"/>
      <c r="Q24" s="93"/>
      <c r="R24" s="35"/>
      <c r="S24" s="93"/>
      <c r="T24" s="35"/>
      <c r="U24" s="93"/>
      <c r="V24" s="93"/>
    </row>
    <row r="25" spans="7:22" x14ac:dyDescent="0.2">
      <c r="G25" s="34">
        <f t="shared" si="1"/>
        <v>21</v>
      </c>
      <c r="H25" s="3" cm="1">
        <f t="array" ref="H25:J25">MMULT(H24:J24,m_P_trtA)</f>
        <v>3.7779767052507705E-2</v>
      </c>
      <c r="I25" s="3">
        <v>0.70375079765584236</v>
      </c>
      <c r="J25" s="3">
        <v>0.25846943529164867</v>
      </c>
      <c r="L25" s="92"/>
      <c r="N25" s="90"/>
      <c r="P25" s="93"/>
      <c r="Q25" s="93"/>
      <c r="R25" s="35"/>
      <c r="S25" s="93"/>
      <c r="T25" s="35"/>
      <c r="U25" s="93"/>
      <c r="V25" s="93"/>
    </row>
    <row r="26" spans="7:22" x14ac:dyDescent="0.2">
      <c r="G26" s="34">
        <f t="shared" si="1"/>
        <v>22</v>
      </c>
      <c r="H26" s="3" cm="1">
        <f t="array" ref="H26:J26">MMULT(H25:J25,m_P_trtA)</f>
        <v>3.2322855259254421E-2</v>
      </c>
      <c r="I26" s="3">
        <v>0.69639547925521617</v>
      </c>
      <c r="J26" s="3">
        <v>0.27128166548552818</v>
      </c>
      <c r="L26" s="92"/>
      <c r="N26" s="90"/>
      <c r="P26" s="93"/>
      <c r="Q26" s="93"/>
      <c r="R26" s="35"/>
      <c r="S26" s="93"/>
      <c r="T26" s="35"/>
      <c r="U26" s="93"/>
      <c r="V26" s="93"/>
    </row>
    <row r="27" spans="7:22" x14ac:dyDescent="0.2">
      <c r="G27" s="34">
        <f t="shared" si="1"/>
        <v>23</v>
      </c>
      <c r="H27" s="3" cm="1">
        <f t="array" ref="H27:J27">MMULT(H26:J26,m_P_trtA)</f>
        <v>2.7654140128991683E-2</v>
      </c>
      <c r="I27" s="3">
        <v>0.68842044715209938</v>
      </c>
      <c r="J27" s="3">
        <v>0.2839254127189077</v>
      </c>
      <c r="L27" s="92"/>
      <c r="N27" s="90"/>
      <c r="P27" s="93"/>
      <c r="Q27" s="93"/>
      <c r="R27" s="35"/>
      <c r="S27" s="93"/>
      <c r="T27" s="35"/>
      <c r="U27" s="93"/>
      <c r="V27" s="93"/>
    </row>
    <row r="28" spans="7:22" x14ac:dyDescent="0.2">
      <c r="G28" s="34">
        <f t="shared" si="1"/>
        <v>24</v>
      </c>
      <c r="H28" s="3" cm="1">
        <f t="array" ref="H28:J28">MMULT(H27:J27,m_P_trtA)</f>
        <v>2.3659774488980226E-2</v>
      </c>
      <c r="I28" s="3">
        <v>0.67994522004915214</v>
      </c>
      <c r="J28" s="3">
        <v>0.29639500546186637</v>
      </c>
      <c r="L28" s="92"/>
      <c r="N28" s="90"/>
      <c r="P28" s="93"/>
      <c r="Q28" s="93"/>
      <c r="R28" s="35"/>
      <c r="S28" s="93"/>
      <c r="T28" s="35"/>
      <c r="U28" s="93"/>
      <c r="V28" s="93"/>
    </row>
    <row r="29" spans="7:22" x14ac:dyDescent="0.2">
      <c r="G29" s="34">
        <f t="shared" si="1"/>
        <v>25</v>
      </c>
      <c r="H29" s="3" cm="1">
        <f t="array" ref="H29:J29">MMULT(H28:J28,m_P_trtA)</f>
        <v>2.0242355258861932E-2</v>
      </c>
      <c r="I29" s="3">
        <v>0.67107151806273202</v>
      </c>
      <c r="J29" s="3">
        <v>0.30868612667840478</v>
      </c>
      <c r="L29" s="92"/>
      <c r="N29" s="90"/>
      <c r="P29" s="93"/>
      <c r="Q29" s="93"/>
      <c r="R29" s="35"/>
      <c r="S29" s="93"/>
      <c r="T29" s="35"/>
      <c r="U29" s="93"/>
      <c r="V29" s="93"/>
    </row>
    <row r="30" spans="7:22" x14ac:dyDescent="0.2">
      <c r="G30" s="34">
        <f t="shared" si="1"/>
        <v>26</v>
      </c>
      <c r="H30" s="3" cm="1">
        <f t="array" ref="H30:J30">MMULT(H29:J29,m_P_trtA)</f>
        <v>1.7318548264981214E-2</v>
      </c>
      <c r="I30" s="3">
        <v>0.66188584310091492</v>
      </c>
      <c r="J30" s="3">
        <v>0.32079560863410261</v>
      </c>
      <c r="L30" s="92"/>
      <c r="N30" s="90"/>
      <c r="P30" s="93"/>
      <c r="Q30" s="93"/>
      <c r="R30" s="35"/>
      <c r="S30" s="93"/>
      <c r="T30" s="35"/>
      <c r="U30" s="93"/>
      <c r="V30" s="93"/>
    </row>
    <row r="31" spans="7:22" x14ac:dyDescent="0.2">
      <c r="G31" s="34">
        <f t="shared" si="1"/>
        <v>27</v>
      </c>
      <c r="H31" s="3" cm="1">
        <f t="array" ref="H31:J31">MMULT(H30:J30,m_P_trtA)</f>
        <v>1.4817056126666688E-2</v>
      </c>
      <c r="I31" s="3">
        <v>0.65246168636121493</v>
      </c>
      <c r="J31" s="3">
        <v>0.33272125751211706</v>
      </c>
      <c r="L31" s="92"/>
      <c r="N31" s="90"/>
      <c r="P31" s="93"/>
      <c r="Q31" s="93"/>
      <c r="R31" s="35"/>
      <c r="S31" s="93"/>
      <c r="T31" s="35"/>
      <c r="U31" s="93"/>
      <c r="V31" s="93"/>
    </row>
    <row r="32" spans="7:22" x14ac:dyDescent="0.2">
      <c r="G32" s="34">
        <f t="shared" si="1"/>
        <v>28</v>
      </c>
      <c r="H32" s="3" cm="1">
        <f t="array" ref="H32:J32">MMULT(H31:J31,m_P_trtA)</f>
        <v>1.267687966113879E-2</v>
      </c>
      <c r="I32" s="3">
        <v>0.64286141680989406</v>
      </c>
      <c r="J32" s="3">
        <v>0.34446170352896577</v>
      </c>
      <c r="L32" s="92"/>
      <c r="N32" s="90"/>
      <c r="P32" s="93"/>
      <c r="Q32" s="93"/>
      <c r="R32" s="35"/>
      <c r="S32" s="93"/>
      <c r="T32" s="35"/>
      <c r="U32" s="93"/>
      <c r="V32" s="93"/>
    </row>
    <row r="33" spans="7:22" x14ac:dyDescent="0.2">
      <c r="G33" s="34">
        <f t="shared" si="1"/>
        <v>29</v>
      </c>
      <c r="H33" s="3" cm="1">
        <f t="array" ref="H33:J33">MMULT(H32:J32,m_P_trtA)</f>
        <v>1.0845830411195644E-2</v>
      </c>
      <c r="I33" s="3">
        <v>0.63313789672488463</v>
      </c>
      <c r="J33" s="3">
        <v>0.35601627286391835</v>
      </c>
      <c r="L33" s="92"/>
      <c r="N33" s="90"/>
      <c r="P33" s="93"/>
      <c r="Q33" s="93"/>
      <c r="R33" s="35"/>
      <c r="S33" s="93"/>
      <c r="T33" s="35"/>
      <c r="U33" s="93"/>
      <c r="V33" s="93"/>
    </row>
    <row r="34" spans="7:22" x14ac:dyDescent="0.2">
      <c r="G34" s="34">
        <f t="shared" si="1"/>
        <v>30</v>
      </c>
      <c r="H34" s="3" cm="1">
        <f t="array" ref="H34:J34">MMULT(H33:J33,m_P_trtA)</f>
        <v>9.2792580234881839E-3</v>
      </c>
      <c r="I34" s="3">
        <v>0.62333586372820371</v>
      </c>
      <c r="J34" s="3">
        <v>0.36738487824830668</v>
      </c>
      <c r="L34" s="92"/>
      <c r="N34" s="90"/>
      <c r="P34" s="93"/>
      <c r="Q34" s="93"/>
      <c r="R34" s="35"/>
      <c r="S34" s="93"/>
      <c r="T34" s="35"/>
      <c r="U34" s="93"/>
      <c r="V34" s="93"/>
    </row>
    <row r="35" spans="7:22" x14ac:dyDescent="0.2">
      <c r="G35" s="34">
        <f t="shared" si="1"/>
        <v>31</v>
      </c>
      <c r="H35" s="3" cm="1">
        <f t="array" ref="H35:J35">MMULT(H34:J34,m_P_trtA)</f>
        <v>7.9389614443526654E-3</v>
      </c>
      <c r="I35" s="3">
        <v>0.613493113039011</v>
      </c>
      <c r="J35" s="3">
        <v>0.37856792551663482</v>
      </c>
      <c r="L35" s="92"/>
      <c r="N35" s="90"/>
      <c r="P35" s="93"/>
      <c r="Q35" s="93"/>
      <c r="R35" s="35"/>
      <c r="S35" s="93"/>
      <c r="T35" s="35"/>
      <c r="U35" s="93"/>
      <c r="V35" s="93"/>
    </row>
    <row r="36" spans="7:22" x14ac:dyDescent="0.2">
      <c r="G36" s="34">
        <f t="shared" si="1"/>
        <v>32</v>
      </c>
      <c r="H36" s="3" cm="1">
        <f t="array" ref="H36:J36">MMULT(H35:J35,m_P_trtA)</f>
        <v>6.792257382581708E-3</v>
      </c>
      <c r="I36" s="3">
        <v>0.60364150880627876</v>
      </c>
      <c r="J36" s="3">
        <v>0.38956623381113797</v>
      </c>
      <c r="L36" s="92"/>
      <c r="N36" s="90"/>
      <c r="P36" s="93"/>
      <c r="Q36" s="93"/>
      <c r="R36" s="35"/>
      <c r="S36" s="93"/>
      <c r="T36" s="35"/>
      <c r="U36" s="93"/>
      <c r="V36" s="93"/>
    </row>
    <row r="37" spans="7:22" x14ac:dyDescent="0.2">
      <c r="G37" s="34">
        <f t="shared" si="1"/>
        <v>33</v>
      </c>
      <c r="H37" s="3" cm="1">
        <f t="array" ref="H37:J37">MMULT(H36:J36,m_P_trtA)</f>
        <v>5.8111833234879111E-3</v>
      </c>
      <c r="I37" s="3">
        <v>0.59380784921160257</v>
      </c>
      <c r="J37" s="3">
        <v>0.40038096746490803</v>
      </c>
      <c r="L37" s="92"/>
      <c r="N37" s="90"/>
      <c r="P37" s="93"/>
      <c r="Q37" s="93"/>
      <c r="R37" s="35"/>
      <c r="S37" s="93"/>
      <c r="T37" s="35"/>
      <c r="U37" s="93"/>
      <c r="V37" s="93"/>
    </row>
    <row r="38" spans="7:22" x14ac:dyDescent="0.2">
      <c r="G38" s="34">
        <f t="shared" si="1"/>
        <v>34</v>
      </c>
      <c r="H38" s="3" cm="1">
        <f t="array" ref="H38:J38">MMULT(H37:J37,m_P_trtA)</f>
        <v>4.97181565966339E-3</v>
      </c>
      <c r="I38" s="3">
        <v>0.58401460646633041</v>
      </c>
      <c r="J38" s="3">
        <v>0.41101357787400467</v>
      </c>
      <c r="L38" s="92"/>
      <c r="N38" s="90"/>
      <c r="P38" s="93"/>
      <c r="Q38" s="93"/>
      <c r="R38" s="35"/>
      <c r="S38" s="93"/>
      <c r="T38" s="35"/>
      <c r="U38" s="93"/>
      <c r="V38" s="93"/>
    </row>
    <row r="39" spans="7:22" x14ac:dyDescent="0.2">
      <c r="G39" s="34">
        <f t="shared" si="1"/>
        <v>35</v>
      </c>
      <c r="H39" s="3" cm="1">
        <f t="array" ref="H39:J39">MMULT(H38:J38,m_P_trtA)</f>
        <v>4.2536863109728278E-3</v>
      </c>
      <c r="I39" s="3">
        <v>0.57428055977596137</v>
      </c>
      <c r="J39" s="3">
        <v>0.42146575391306423</v>
      </c>
      <c r="L39" s="92"/>
      <c r="N39" s="90"/>
      <c r="P39" s="93"/>
      <c r="Q39" s="93"/>
      <c r="R39" s="35"/>
      <c r="S39" s="93"/>
      <c r="T39" s="35"/>
      <c r="U39" s="93"/>
      <c r="V39" s="93"/>
    </row>
    <row r="40" spans="7:22" x14ac:dyDescent="0.2">
      <c r="G40" s="34">
        <f t="shared" si="1"/>
        <v>36</v>
      </c>
      <c r="H40" s="3" cm="1">
        <f t="array" ref="H40:J40">MMULT(H39:J39,m_P_trtA)</f>
        <v>3.6392836079893287E-3</v>
      </c>
      <c r="I40" s="3">
        <v>0.56462133673425829</v>
      </c>
      <c r="J40" s="3">
        <v>0.43173937965775089</v>
      </c>
      <c r="L40" s="92"/>
      <c r="N40" s="90"/>
      <c r="P40" s="93"/>
      <c r="Q40" s="93"/>
      <c r="R40" s="35"/>
      <c r="S40" s="93"/>
      <c r="T40" s="35"/>
      <c r="U40" s="93"/>
      <c r="V40" s="93"/>
    </row>
    <row r="41" spans="7:22" x14ac:dyDescent="0.2">
      <c r="G41" s="34">
        <f t="shared" si="1"/>
        <v>37</v>
      </c>
      <c r="H41" s="3" cm="1">
        <f t="array" ref="H41:J41">MMULT(H40:J40,m_P_trtA)</f>
        <v>3.1136252678563886E-3</v>
      </c>
      <c r="I41" s="3">
        <v>0.55504987637607672</v>
      </c>
      <c r="J41" s="3">
        <v>0.44183649835606537</v>
      </c>
      <c r="L41" s="92"/>
      <c r="N41" s="90"/>
      <c r="P41" s="93"/>
      <c r="Q41" s="93"/>
      <c r="R41" s="35"/>
      <c r="S41" s="93"/>
      <c r="T41" s="35"/>
      <c r="U41" s="93"/>
      <c r="V41" s="93"/>
    </row>
    <row r="42" spans="7:22" x14ac:dyDescent="0.2">
      <c r="G42" s="34">
        <f t="shared" si="1"/>
        <v>38</v>
      </c>
      <c r="H42" s="3" cm="1">
        <f t="array" ref="H42:J42">MMULT(H41:J41,m_P_trtA)</f>
        <v>2.6638930495416877E-3</v>
      </c>
      <c r="I42" s="3">
        <v>0.54557682520706896</v>
      </c>
      <c r="J42" s="3">
        <v>0.45175928174338786</v>
      </c>
      <c r="L42" s="92"/>
      <c r="N42" s="90"/>
      <c r="P42" s="93"/>
      <c r="Q42" s="93"/>
      <c r="R42" s="35"/>
      <c r="S42" s="93"/>
      <c r="T42" s="35"/>
      <c r="U42" s="93"/>
      <c r="V42" s="93"/>
    </row>
    <row r="43" spans="7:22" x14ac:dyDescent="0.2">
      <c r="G43" s="34">
        <f t="shared" si="1"/>
        <v>39</v>
      </c>
      <c r="H43" s="3" cm="1">
        <f t="array" ref="H43:J43">MMULT(H42:J42,m_P_trtA)</f>
        <v>2.2791201795076838E-3</v>
      </c>
      <c r="I43" s="3">
        <v>0.5362108758935783</v>
      </c>
      <c r="J43" s="3">
        <v>0.4615100039269126</v>
      </c>
      <c r="L43" s="92"/>
      <c r="N43" s="90"/>
      <c r="P43" s="93"/>
      <c r="Q43" s="93"/>
      <c r="R43" s="35"/>
      <c r="S43" s="93"/>
      <c r="T43" s="35"/>
      <c r="U43" s="93"/>
      <c r="V43" s="93"/>
    </row>
    <row r="44" spans="7:22" x14ac:dyDescent="0.2">
      <c r="G44" s="34">
        <f t="shared" si="1"/>
        <v>40</v>
      </c>
      <c r="H44" s="3" cm="1">
        <f t="array" ref="H44:J44">MMULT(H43:J43,m_P_trtA)</f>
        <v>1.9499239256368834E-3</v>
      </c>
      <c r="I44" s="3">
        <v>0.52695905689733924</v>
      </c>
      <c r="J44" s="3">
        <v>0.4710910191770224</v>
      </c>
      <c r="L44" s="92"/>
      <c r="N44" s="90"/>
      <c r="P44" s="93"/>
      <c r="Q44" s="93"/>
      <c r="R44" s="35"/>
      <c r="S44" s="93"/>
      <c r="T44" s="35"/>
      <c r="U44" s="93"/>
      <c r="V44" s="93"/>
    </row>
    <row r="45" spans="7:22" x14ac:dyDescent="0.2">
      <c r="G45" s="34">
        <f t="shared" si="1"/>
        <v>41</v>
      </c>
      <c r="H45" s="3" cm="1">
        <f t="array" ref="H45:J45">MMULT(H44:J44,m_P_trtA)</f>
        <v>1.6682767981952026E-3</v>
      </c>
      <c r="I45" s="3">
        <v>0.5178269801429235</v>
      </c>
      <c r="J45" s="3">
        <v>0.48050474305887986</v>
      </c>
      <c r="L45" s="92"/>
      <c r="N45" s="90"/>
      <c r="P45" s="93"/>
      <c r="Q45" s="93"/>
      <c r="R45" s="35"/>
      <c r="S45" s="93"/>
      <c r="T45" s="35"/>
      <c r="U45" s="93"/>
      <c r="V45" s="93"/>
    </row>
    <row r="46" spans="7:22" x14ac:dyDescent="0.2">
      <c r="G46" s="34">
        <f t="shared" si="1"/>
        <v>42</v>
      </c>
      <c r="H46" s="3" cm="1">
        <f t="array" ref="H46:J46">MMULT(H45:J45,m_P_trtA)</f>
        <v>1.4273107985417464E-3</v>
      </c>
      <c r="I46" s="3">
        <v>0.50881905278204453</v>
      </c>
      <c r="J46" s="3">
        <v>0.48975363641941222</v>
      </c>
      <c r="L46" s="92"/>
      <c r="N46" s="90"/>
      <c r="P46" s="93"/>
      <c r="Q46" s="93"/>
      <c r="R46" s="35"/>
      <c r="S46" s="93"/>
      <c r="T46" s="35"/>
      <c r="U46" s="93"/>
      <c r="V46" s="93"/>
    </row>
    <row r="47" spans="7:22" x14ac:dyDescent="0.2">
      <c r="G47" s="34">
        <f t="shared" si="1"/>
        <v>43</v>
      </c>
      <c r="H47" s="3" cm="1">
        <f t="array" ref="H47:J47">MMULT(H46:J46,m_P_trtA)</f>
        <v>1.2211499421665552E-3</v>
      </c>
      <c r="I47" s="3">
        <v>0.49993865824289513</v>
      </c>
      <c r="J47" s="3">
        <v>0.49884019181493683</v>
      </c>
      <c r="L47" s="92"/>
      <c r="N47" s="90"/>
      <c r="P47" s="93"/>
      <c r="Q47" s="93"/>
      <c r="R47" s="35"/>
      <c r="S47" s="93"/>
      <c r="T47" s="35"/>
      <c r="U47" s="93"/>
      <c r="V47" s="93"/>
    </row>
    <row r="48" spans="7:22" x14ac:dyDescent="0.2">
      <c r="G48" s="34">
        <f t="shared" si="1"/>
        <v>44</v>
      </c>
      <c r="H48" s="3" cm="1">
        <f t="array" ref="H48:J48">MMULT(H47:J47,m_P_trtA)</f>
        <v>1.0447669721107109E-3</v>
      </c>
      <c r="I48" s="3">
        <v>0.49118831100326538</v>
      </c>
      <c r="J48" s="3">
        <v>0.50776692202462237</v>
      </c>
      <c r="L48" s="92"/>
      <c r="N48" s="90"/>
      <c r="P48" s="93"/>
      <c r="Q48" s="93"/>
      <c r="R48" s="35"/>
      <c r="S48" s="93"/>
      <c r="T48" s="35"/>
      <c r="U48" s="93"/>
      <c r="V48" s="93"/>
    </row>
    <row r="49" spans="7:22" x14ac:dyDescent="0.2">
      <c r="G49" s="34">
        <f t="shared" si="1"/>
        <v>45</v>
      </c>
      <c r="H49" s="3" cm="1">
        <f t="array" ref="H49:J49">MMULT(H48:J48,m_P_trtA)</f>
        <v>8.9386076870853726E-4</v>
      </c>
      <c r="I49" s="3">
        <v>0.48256978888501934</v>
      </c>
      <c r="J49" s="3">
        <v>0.51653635034627055</v>
      </c>
      <c r="L49" s="92"/>
      <c r="N49" s="90"/>
      <c r="P49" s="93"/>
      <c r="Q49" s="93"/>
      <c r="R49" s="35"/>
      <c r="S49" s="93"/>
      <c r="T49" s="35"/>
      <c r="U49" s="93"/>
      <c r="V49" s="93"/>
    </row>
    <row r="50" spans="7:22" x14ac:dyDescent="0.2">
      <c r="G50" s="34">
        <f t="shared" si="1"/>
        <v>46</v>
      </c>
      <c r="H50" s="3" cm="1">
        <f t="array" ref="H50:J50">MMULT(H49:J49,m_P_trtA)</f>
        <v>7.6475146627390787E-4</v>
      </c>
      <c r="I50" s="3">
        <v>0.47408424611894368</v>
      </c>
      <c r="J50" s="3">
        <v>0.52515100241478085</v>
      </c>
      <c r="L50" s="92"/>
      <c r="N50" s="90"/>
      <c r="P50" s="93"/>
      <c r="Q50" s="93"/>
      <c r="R50" s="35"/>
      <c r="S50" s="93"/>
      <c r="T50" s="35"/>
      <c r="U50" s="93"/>
      <c r="V50" s="93"/>
    </row>
    <row r="51" spans="7:22" x14ac:dyDescent="0.2">
      <c r="G51" s="34">
        <f t="shared" si="1"/>
        <v>47</v>
      </c>
      <c r="H51" s="3" cm="1">
        <f t="array" ref="H51:J51">MMULT(H50:J50,m_P_trtA)</f>
        <v>6.5429071913860161E-4</v>
      </c>
      <c r="I51" s="3">
        <v>0.4657323099596557</v>
      </c>
      <c r="J51" s="3">
        <v>0.53361339932120411</v>
      </c>
      <c r="L51" s="92"/>
      <c r="N51" s="90"/>
      <c r="P51" s="93"/>
      <c r="Q51" s="93"/>
      <c r="R51" s="35"/>
      <c r="S51" s="93"/>
      <c r="T51" s="35"/>
      <c r="U51" s="93"/>
      <c r="V51" s="93"/>
    </row>
    <row r="52" spans="7:22" x14ac:dyDescent="0.2">
      <c r="G52" s="34">
        <f t="shared" si="1"/>
        <v>48</v>
      </c>
      <c r="H52" s="3" cm="1">
        <f t="array" ref="H52:J52">MMULT(H51:J51,m_P_trtA)</f>
        <v>5.5978492886939939E-4</v>
      </c>
      <c r="I52" s="3">
        <v>0.45751416322872113</v>
      </c>
      <c r="J52" s="3">
        <v>0.54192605184240783</v>
      </c>
      <c r="L52" s="92"/>
      <c r="N52" s="90"/>
      <c r="P52" s="93"/>
      <c r="Q52" s="93"/>
      <c r="R52" s="35"/>
      <c r="S52" s="93"/>
      <c r="T52" s="35"/>
      <c r="U52" s="93"/>
      <c r="V52" s="93"/>
    </row>
    <row r="53" spans="7:22" x14ac:dyDescent="0.2">
      <c r="G53" s="34">
        <f t="shared" si="1"/>
        <v>49</v>
      </c>
      <c r="H53" s="3" cm="1">
        <f t="array" ref="H53:J53">MMULT(H52:J52,m_P_trtA)</f>
        <v>4.7892956055049611E-4</v>
      </c>
      <c r="I53" s="3">
        <v>0.44942961482059457</v>
      </c>
      <c r="J53" s="3">
        <v>0.55009145561885331</v>
      </c>
      <c r="L53" s="92"/>
      <c r="N53" s="90"/>
      <c r="P53" s="93"/>
      <c r="Q53" s="93"/>
      <c r="R53" s="35"/>
      <c r="S53" s="93"/>
      <c r="T53" s="35"/>
      <c r="U53" s="93"/>
      <c r="V53" s="93"/>
    </row>
    <row r="54" spans="7:22" x14ac:dyDescent="0.2">
      <c r="G54" s="34">
        <f t="shared" si="1"/>
        <v>50</v>
      </c>
      <c r="H54" s="3" cm="1">
        <f t="array" ref="H54:J54">MMULT(H53:J53,m_P_trtA)</f>
        <v>4.0975294642597518E-4</v>
      </c>
      <c r="I54" s="3">
        <v>0.44147815991207773</v>
      </c>
      <c r="J54" s="3">
        <v>0.55811208714149463</v>
      </c>
      <c r="L54" s="92"/>
      <c r="N54" s="90"/>
      <c r="P54" s="93"/>
      <c r="Q54" s="93"/>
      <c r="R54" s="35"/>
      <c r="S54" s="93"/>
      <c r="T54" s="35"/>
      <c r="U54" s="93"/>
      <c r="V54" s="93"/>
    </row>
    <row r="55" spans="7:22" x14ac:dyDescent="0.2">
      <c r="G55" s="34">
        <f t="shared" si="1"/>
        <v>51</v>
      </c>
      <c r="H55" s="3" cm="1">
        <f t="array" ref="H55:J55">MMULT(H54:J54,m_P_trtA)</f>
        <v>3.5056820654749655E-4</v>
      </c>
      <c r="I55" s="3">
        <v>0.43365903136452938</v>
      </c>
      <c r="J55" s="3">
        <v>0.56599040042892146</v>
      </c>
      <c r="L55" s="92"/>
      <c r="N55" s="90"/>
      <c r="P55" s="93"/>
      <c r="Q55" s="93"/>
      <c r="R55" s="35"/>
      <c r="S55" s="93"/>
      <c r="T55" s="35"/>
      <c r="U55" s="93"/>
      <c r="V55" s="93"/>
    </row>
    <row r="56" spans="7:22" x14ac:dyDescent="0.2">
      <c r="G56" s="34">
        <f t="shared" si="1"/>
        <v>52</v>
      </c>
      <c r="H56" s="3" cm="1">
        <f t="array" ref="H56:J56">MMULT(H55:J55,m_P_trtA)</f>
        <v>2.9993211400648371E-4</v>
      </c>
      <c r="I56" s="3">
        <v>0.4259712435929186</v>
      </c>
      <c r="J56" s="3">
        <v>0.57372882429307326</v>
      </c>
      <c r="L56" s="92"/>
      <c r="N56" s="90"/>
      <c r="P56" s="93"/>
      <c r="Q56" s="93"/>
      <c r="R56" s="35"/>
      <c r="S56" s="93"/>
      <c r="T56" s="35"/>
      <c r="U56" s="93"/>
      <c r="V56" s="93"/>
    </row>
    <row r="57" spans="7:22" x14ac:dyDescent="0.2">
      <c r="G57" s="34">
        <f t="shared" si="1"/>
        <v>53</v>
      </c>
      <c r="H57" s="3" cm="1">
        <f t="array" ref="H57:J57">MMULT(H56:J56,m_P_trtA)</f>
        <v>2.5660990167461256E-4</v>
      </c>
      <c r="I57" s="3">
        <v>0.41841362999174897</v>
      </c>
      <c r="J57" s="3">
        <v>0.58132976010657478</v>
      </c>
      <c r="L57" s="92"/>
      <c r="N57" s="90"/>
      <c r="P57" s="93"/>
      <c r="Q57" s="93"/>
      <c r="R57" s="35"/>
      <c r="S57" s="93"/>
      <c r="T57" s="35"/>
      <c r="U57" s="93"/>
      <c r="V57" s="93"/>
    </row>
    <row r="58" spans="7:22" x14ac:dyDescent="0.2">
      <c r="G58" s="34">
        <f t="shared" si="1"/>
        <v>54</v>
      </c>
      <c r="H58" s="3" cm="1">
        <f t="array" ref="H58:J58">MMULT(H57:J57,m_P_trtA)</f>
        <v>2.1954515226079075E-4</v>
      </c>
      <c r="I58" s="3">
        <v>0.41098487485040264</v>
      </c>
      <c r="J58" s="3">
        <v>0.58879557999733489</v>
      </c>
      <c r="L58" s="92"/>
      <c r="N58" s="90"/>
      <c r="P58" s="93"/>
      <c r="Q58" s="93"/>
      <c r="R58" s="35"/>
      <c r="S58" s="93"/>
      <c r="T58" s="35"/>
      <c r="U58" s="93"/>
      <c r="V58" s="93"/>
    </row>
    <row r="59" spans="7:22" x14ac:dyDescent="0.2">
      <c r="G59" s="34">
        <f t="shared" si="1"/>
        <v>55</v>
      </c>
      <c r="H59" s="3" cm="1">
        <f t="array" ref="H59:J59">MMULT(H58:J58,m_P_trtA)</f>
        <v>1.8783403745009275E-4</v>
      </c>
      <c r="I59" s="3">
        <v>0.40368354055572181</v>
      </c>
      <c r="J59" s="3">
        <v>0.59612862540682643</v>
      </c>
      <c r="L59" s="92"/>
      <c r="N59" s="90"/>
      <c r="P59" s="93"/>
      <c r="Q59" s="93"/>
      <c r="R59" s="35"/>
      <c r="S59" s="93"/>
      <c r="T59" s="35"/>
      <c r="U59" s="93"/>
      <c r="V59" s="93"/>
    </row>
    <row r="60" spans="7:22" x14ac:dyDescent="0.2">
      <c r="G60" s="34">
        <f t="shared" si="1"/>
        <v>56</v>
      </c>
      <c r="H60" s="3" cm="1">
        <f t="array" ref="H60:J60">MMULT(H59:J59,m_P_trtA)</f>
        <v>1.6070327794299425E-4</v>
      </c>
      <c r="I60" s="3">
        <v>0.39650809076437527</v>
      </c>
      <c r="J60" s="3">
        <v>0.60333120595768008</v>
      </c>
      <c r="L60" s="92"/>
      <c r="N60" s="90"/>
      <c r="P60" s="93"/>
      <c r="Q60" s="93"/>
      <c r="R60" s="35"/>
      <c r="S60" s="93"/>
      <c r="T60" s="35"/>
      <c r="U60" s="93"/>
      <c r="V60" s="93"/>
    </row>
    <row r="61" spans="7:22" x14ac:dyDescent="0.2">
      <c r="G61" s="34">
        <f t="shared" si="1"/>
        <v>57</v>
      </c>
      <c r="H61" s="3" cm="1">
        <f t="array" ref="H61:J61">MMULT(H60:J60,m_P_trtA)</f>
        <v>1.3749128694784656E-4</v>
      </c>
      <c r="I61" s="3">
        <v>0.38945691012893746</v>
      </c>
      <c r="J61" s="3">
        <v>0.61040559858411303</v>
      </c>
      <c r="L61" s="92"/>
      <c r="N61" s="90"/>
      <c r="P61" s="93"/>
      <c r="Q61" s="93"/>
      <c r="R61" s="35"/>
      <c r="S61" s="93"/>
      <c r="T61" s="35"/>
      <c r="U61" s="93"/>
      <c r="V61" s="93"/>
    </row>
    <row r="62" spans="7:22" x14ac:dyDescent="0.2">
      <c r="G62" s="34">
        <f t="shared" si="1"/>
        <v>58</v>
      </c>
      <c r="H62" s="3" cm="1">
        <f t="array" ref="H62:J62">MMULT(H61:J61,m_P_trtA)</f>
        <v>1.1763203730841623E-4</v>
      </c>
      <c r="I62" s="3">
        <v>0.38252832107723267</v>
      </c>
      <c r="J62" s="3">
        <v>0.61735404688545725</v>
      </c>
      <c r="L62" s="92"/>
      <c r="N62" s="90"/>
      <c r="P62" s="93"/>
      <c r="Q62" s="93"/>
      <c r="R62" s="35"/>
      <c r="S62" s="93"/>
      <c r="T62" s="35"/>
      <c r="U62" s="93"/>
      <c r="V62" s="93"/>
    </row>
    <row r="63" spans="7:22" x14ac:dyDescent="0.2">
      <c r="G63" s="34">
        <f>G62+1</f>
        <v>59</v>
      </c>
      <c r="H63" s="3" cm="1">
        <f t="array" ref="H63:J63">MMULT(H62:J62,m_P_trtA)</f>
        <v>1.0064125886447929E-4</v>
      </c>
      <c r="I63" s="3">
        <v>0.37572059807231062</v>
      </c>
      <c r="J63" s="3">
        <v>0.62417876066882327</v>
      </c>
      <c r="L63" s="92"/>
      <c r="N63" s="90"/>
      <c r="P63" s="93"/>
      <c r="Q63" s="93"/>
      <c r="R63" s="35"/>
      <c r="S63" s="93"/>
      <c r="T63" s="35"/>
      <c r="U63" s="93"/>
      <c r="V63" s="93"/>
    </row>
    <row r="64" spans="7:22" x14ac:dyDescent="0.2">
      <c r="G64" s="34">
        <f>G63+1</f>
        <v>60</v>
      </c>
      <c r="H64" s="3" cm="1">
        <f t="array" ref="H64:J64">MMULT(H63:J63,m_P_trtA)</f>
        <v>8.6104629466469807E-5</v>
      </c>
      <c r="I64" s="3">
        <v>0.36903197971865914</v>
      </c>
      <c r="J64" s="3">
        <v>0.63088191565187279</v>
      </c>
      <c r="L64" s="92"/>
      <c r="N64" s="90"/>
      <c r="P64" s="93"/>
      <c r="Q64" s="93"/>
      <c r="R64" s="35"/>
      <c r="S64" s="93"/>
      <c r="T64" s="35"/>
      <c r="U64" s="93"/>
      <c r="V64" s="93"/>
    </row>
    <row r="65" spans="7:22" x14ac:dyDescent="0.2">
      <c r="G65" s="34">
        <f t="shared" ref="G65:G79" si="2">G64+1</f>
        <v>61</v>
      </c>
      <c r="H65" s="3" cm="1">
        <f t="array" ref="H65:J65">MMULT(H64:J64,m_P_trtA)</f>
        <v>7.366767168067279E-5</v>
      </c>
      <c r="I65" s="3">
        <v>0.36246067902742135</v>
      </c>
      <c r="J65" s="3">
        <v>0.63746565330089633</v>
      </c>
      <c r="L65" s="92"/>
      <c r="N65" s="90"/>
      <c r="P65" s="93"/>
      <c r="Q65" s="93"/>
      <c r="R65" s="35"/>
      <c r="S65" s="93"/>
      <c r="T65" s="35"/>
      <c r="U65" s="93"/>
      <c r="V65" s="93"/>
    </row>
    <row r="66" spans="7:22" x14ac:dyDescent="0.2">
      <c r="G66" s="34">
        <f t="shared" si="2"/>
        <v>62</v>
      </c>
      <c r="H66" s="3" cm="1">
        <f t="array" ref="H66:J66">MMULT(H65:J65,m_P_trtA)</f>
        <v>6.3027108814918141E-5</v>
      </c>
      <c r="I66" s="3">
        <v>0.35600489210817882</v>
      </c>
      <c r="J66" s="3">
        <v>0.64393208078300457</v>
      </c>
      <c r="L66" s="92"/>
      <c r="N66" s="90"/>
      <c r="P66" s="93"/>
      <c r="Q66" s="93"/>
      <c r="R66" s="35"/>
      <c r="S66" s="93"/>
      <c r="T66" s="35"/>
      <c r="U66" s="93"/>
      <c r="V66" s="93"/>
    </row>
    <row r="67" spans="7:22" x14ac:dyDescent="0.2">
      <c r="G67" s="34">
        <f t="shared" si="2"/>
        <v>63</v>
      </c>
      <c r="H67" s="3" cm="1">
        <f t="array" ref="H67:J67">MMULT(H66:J66,m_P_trtA)</f>
        <v>5.392346948043591E-5</v>
      </c>
      <c r="I67" s="3">
        <v>0.34966280551618595</v>
      </c>
      <c r="J67" s="3">
        <v>0.65028327101433192</v>
      </c>
      <c r="L67" s="92"/>
      <c r="N67" s="90"/>
      <c r="P67" s="93"/>
      <c r="Q67" s="93"/>
      <c r="R67" s="35"/>
      <c r="S67" s="93"/>
      <c r="T67" s="35"/>
      <c r="U67" s="93"/>
      <c r="V67" s="93"/>
    </row>
    <row r="68" spans="7:22" x14ac:dyDescent="0.2">
      <c r="G68" s="34">
        <f t="shared" si="2"/>
        <v>64</v>
      </c>
      <c r="H68" s="3" cm="1">
        <f t="array" ref="H68:J68">MMULT(H67:J67,m_P_trtA)</f>
        <v>4.6134760351235691E-5</v>
      </c>
      <c r="I68" s="3">
        <v>0.34343260245085211</v>
      </c>
      <c r="J68" s="3">
        <v>0.65652126278879497</v>
      </c>
      <c r="L68" s="92"/>
      <c r="N68" s="90"/>
      <c r="P68" s="93"/>
      <c r="Q68" s="93"/>
      <c r="R68" s="35"/>
      <c r="S68" s="93"/>
      <c r="T68" s="35"/>
      <c r="U68" s="93"/>
      <c r="V68" s="93"/>
    </row>
    <row r="69" spans="7:22" x14ac:dyDescent="0.2">
      <c r="G69" s="34">
        <f t="shared" si="2"/>
        <v>65</v>
      </c>
      <c r="H69" s="3" cm="1">
        <f t="array" ref="H69:J69">MMULT(H68:J68,m_P_trtA)</f>
        <v>3.9471052830496449E-5</v>
      </c>
      <c r="I69" s="3">
        <v>0.337312467972958</v>
      </c>
      <c r="J69" s="3">
        <v>0.66264806097420981</v>
      </c>
      <c r="L69" s="92"/>
      <c r="N69" s="90"/>
      <c r="P69" s="93"/>
      <c r="Q69" s="93"/>
      <c r="R69" s="35"/>
      <c r="S69" s="93"/>
      <c r="T69" s="35"/>
      <c r="U69" s="93"/>
      <c r="V69" s="93"/>
    </row>
    <row r="70" spans="7:22" x14ac:dyDescent="0.2">
      <c r="G70" s="34">
        <f t="shared" si="2"/>
        <v>66</v>
      </c>
      <c r="H70" s="3" cm="1">
        <f t="array" ref="H70:J70">MMULT(H69:J69,m_P_trtA)</f>
        <v>3.3769851619183987E-5</v>
      </c>
      <c r="I70" s="3">
        <v>0.33130059338387452</v>
      </c>
      <c r="J70" s="3">
        <v>0.66866563676450463</v>
      </c>
      <c r="L70" s="92"/>
      <c r="N70" s="90"/>
      <c r="P70" s="93"/>
      <c r="Q70" s="93"/>
      <c r="R70" s="35"/>
      <c r="S70" s="93"/>
      <c r="T70" s="35"/>
      <c r="U70" s="93"/>
      <c r="V70" s="93"/>
    </row>
    <row r="71" spans="7:22" x14ac:dyDescent="0.2">
      <c r="G71" s="34">
        <f t="shared" si="2"/>
        <v>67</v>
      </c>
      <c r="H71" s="3" cm="1">
        <f t="array" ref="H71:J71">MMULT(H70:J70,m_P_trtA)</f>
        <v>2.8892132248891926E-5</v>
      </c>
      <c r="I71" s="3">
        <v>0.32539517988932987</v>
      </c>
      <c r="J71" s="3">
        <v>0.67457592797841959</v>
      </c>
      <c r="L71" s="92"/>
      <c r="N71" s="90"/>
      <c r="P71" s="93"/>
      <c r="Q71" s="93"/>
      <c r="R71" s="35"/>
      <c r="S71" s="93"/>
      <c r="T71" s="35"/>
      <c r="U71" s="93"/>
      <c r="V71" s="93"/>
    </row>
    <row r="72" spans="7:22" x14ac:dyDescent="0.2">
      <c r="G72" s="34">
        <f t="shared" si="2"/>
        <v>68</v>
      </c>
      <c r="H72" s="3" cm="1">
        <f t="array" ref="H72:J72">MMULT(H71:J71,m_P_trtA)</f>
        <v>2.4718950953674099E-5</v>
      </c>
      <c r="I72" s="3">
        <v>0.31959444165254436</v>
      </c>
      <c r="J72" s="3">
        <v>0.68038083939650029</v>
      </c>
      <c r="L72" s="92"/>
      <c r="N72" s="90"/>
      <c r="P72" s="93"/>
      <c r="Q72" s="93"/>
      <c r="R72" s="35"/>
      <c r="S72" s="93"/>
      <c r="T72" s="35"/>
      <c r="U72" s="93"/>
      <c r="V72" s="93"/>
    </row>
    <row r="73" spans="7:22" x14ac:dyDescent="0.2">
      <c r="G73" s="34">
        <f t="shared" si="2"/>
        <v>69</v>
      </c>
      <c r="H73" s="3" cm="1">
        <f t="array" ref="H73:J73">MMULT(H72:J72,m_P_trtA)</f>
        <v>2.1148544212190494E-5</v>
      </c>
      <c r="I73" s="3">
        <v>0.31389660832638516</v>
      </c>
      <c r="J73" s="3">
        <v>0.68608224312940103</v>
      </c>
      <c r="L73" s="92"/>
      <c r="N73" s="90"/>
      <c r="P73" s="93"/>
      <c r="Q73" s="93"/>
      <c r="R73" s="35"/>
      <c r="S73" s="93"/>
      <c r="T73" s="35"/>
      <c r="U73" s="93"/>
      <c r="V73" s="93"/>
    </row>
    <row r="74" spans="7:22" x14ac:dyDescent="0.2">
      <c r="G74" s="34">
        <f t="shared" si="2"/>
        <v>70</v>
      </c>
      <c r="H74" s="3" cm="1">
        <f t="array" ref="H74:J74">MMULT(H73:J73,m_P_trtA)</f>
        <v>1.8093847232157621E-5</v>
      </c>
      <c r="I74" s="3">
        <v>0.3082999271412184</v>
      </c>
      <c r="J74" s="3">
        <v>0.69168197901154782</v>
      </c>
      <c r="L74" s="92"/>
      <c r="N74" s="90"/>
      <c r="P74" s="93"/>
      <c r="Q74" s="93"/>
      <c r="R74" s="35"/>
      <c r="S74" s="93"/>
      <c r="T74" s="35"/>
      <c r="U74" s="93"/>
      <c r="V74" s="93"/>
    </row>
    <row r="75" spans="7:22" x14ac:dyDescent="0.2">
      <c r="G75" s="34">
        <f t="shared" si="2"/>
        <v>71</v>
      </c>
      <c r="H75" s="3" cm="1">
        <f t="array" ref="H75:J75">MMULT(H74:J74,m_P_trtA)</f>
        <v>1.5480370865052008E-5</v>
      </c>
      <c r="I75" s="3">
        <v>0.3028026646140351</v>
      </c>
      <c r="J75" s="3">
        <v>0.69718185501509822</v>
      </c>
      <c r="L75" s="92"/>
      <c r="N75" s="90"/>
      <c r="P75" s="93"/>
      <c r="Q75" s="93"/>
      <c r="R75" s="35"/>
      <c r="S75" s="93"/>
      <c r="T75" s="35"/>
      <c r="U75" s="93"/>
      <c r="V75" s="93"/>
    </row>
    <row r="76" spans="7:22" x14ac:dyDescent="0.2">
      <c r="G76" s="34">
        <f t="shared" si="2"/>
        <v>72</v>
      </c>
      <c r="H76" s="3" cm="1">
        <f t="array" ref="H76:J76">MMULT(H75:J75,m_P_trtA)</f>
        <v>1.3244385179379823E-5</v>
      </c>
      <c r="I76" s="3">
        <v>0.29740310793493069</v>
      </c>
      <c r="J76" s="3">
        <v>0.70258364767988823</v>
      </c>
      <c r="L76" s="92"/>
      <c r="N76" s="90"/>
      <c r="P76" s="93"/>
      <c r="Q76" s="93"/>
      <c r="R76" s="35"/>
      <c r="S76" s="93"/>
      <c r="T76" s="35"/>
      <c r="U76" s="93"/>
      <c r="V76" s="93"/>
    </row>
    <row r="77" spans="7:22" x14ac:dyDescent="0.2">
      <c r="G77" s="34">
        <f t="shared" si="2"/>
        <v>73</v>
      </c>
      <c r="H77" s="3" cm="1">
        <f t="array" ref="H77:J77">MMULT(H76:J76,m_P_trtA)</f>
        <v>1.1331365398731136E-5</v>
      </c>
      <c r="I77" s="3">
        <v>0.2920995660788927</v>
      </c>
      <c r="J77" s="3">
        <v>0.70788910255570692</v>
      </c>
      <c r="L77" s="92"/>
      <c r="N77" s="90"/>
      <c r="P77" s="93"/>
      <c r="Q77" s="93"/>
      <c r="R77" s="35"/>
      <c r="S77" s="93"/>
      <c r="T77" s="35"/>
      <c r="U77" s="93"/>
      <c r="V77" s="93"/>
    </row>
    <row r="78" spans="7:22" x14ac:dyDescent="0.2">
      <c r="G78" s="34">
        <f t="shared" si="2"/>
        <v>74</v>
      </c>
      <c r="H78" s="3" cm="1">
        <f t="array" ref="H78:J78">MMULT(H77:J77,m_P_trtA)</f>
        <v>9.6946623086337676E-6</v>
      </c>
      <c r="I78" s="3">
        <v>0.28689037068390094</v>
      </c>
      <c r="J78" s="3">
        <v>0.71309993465378874</v>
      </c>
      <c r="L78" s="92"/>
      <c r="N78" s="90"/>
      <c r="P78" s="93"/>
      <c r="Q78" s="93"/>
      <c r="R78" s="35"/>
      <c r="S78" s="93"/>
      <c r="T78" s="35"/>
      <c r="U78" s="93"/>
      <c r="V78" s="93"/>
    </row>
    <row r="79" spans="7:22" x14ac:dyDescent="0.2">
      <c r="G79" s="34">
        <f t="shared" si="2"/>
        <v>75</v>
      </c>
      <c r="H79" s="3" cm="1">
        <f t="array" ref="H79:J79">MMULT(H78:J78,m_P_trtA)</f>
        <v>8.2943647099200086E-6</v>
      </c>
      <c r="I79" s="3">
        <v>0.28177387673039844</v>
      </c>
      <c r="J79" s="3">
        <v>0.71821782890488994</v>
      </c>
      <c r="L79" s="92"/>
      <c r="N79" s="90"/>
      <c r="P79" s="93"/>
      <c r="Q79" s="93"/>
      <c r="R79" s="35"/>
      <c r="S79" s="93"/>
      <c r="T79" s="36"/>
      <c r="U79" s="93"/>
      <c r="V79" s="93"/>
    </row>
    <row r="80" spans="7:22" x14ac:dyDescent="0.2">
      <c r="G80" s="34">
        <v>76</v>
      </c>
      <c r="H80" s="3" cm="1">
        <f t="array" ref="H80:J80">MMULT(H79:J79,m_P_trtA)</f>
        <v>7.0963261793965117E-6</v>
      </c>
      <c r="I80" s="3">
        <v>0.27674846305210338</v>
      </c>
      <c r="J80" s="3">
        <v>0.72324444062171545</v>
      </c>
      <c r="L80" s="92"/>
      <c r="N80" s="90"/>
      <c r="P80" s="93"/>
      <c r="Q80" s="93"/>
      <c r="R80" s="35"/>
      <c r="S80" s="93"/>
      <c r="T80" s="36"/>
      <c r="U80" s="93"/>
      <c r="V80" s="93"/>
    </row>
  </sheetData>
  <mergeCells count="2">
    <mergeCell ref="G1:J1"/>
    <mergeCell ref="P1:Q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7879-0BFA-4E43-B023-03AC90C3F194}">
  <sheetPr codeName="Sheet4">
    <tabColor rgb="FF00B050"/>
  </sheetPr>
  <dimension ref="A1:Y80"/>
  <sheetViews>
    <sheetView topLeftCell="C1" zoomScale="193" zoomScaleNormal="193" workbookViewId="0">
      <selection activeCell="C1" sqref="C1"/>
    </sheetView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3.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96" t="s">
        <v>136</v>
      </c>
      <c r="H1" s="96"/>
      <c r="I1" s="96"/>
      <c r="J1" s="96"/>
      <c r="K1" s="26"/>
      <c r="L1" s="27" t="s">
        <v>137</v>
      </c>
      <c r="M1" s="28"/>
      <c r="N1" s="27" t="s">
        <v>138</v>
      </c>
      <c r="O1" s="29"/>
      <c r="P1" s="96" t="s">
        <v>139</v>
      </c>
      <c r="Q1" s="96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244</v>
      </c>
      <c r="Y2" s="89"/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171</v>
      </c>
      <c r="N3" s="33" t="s">
        <v>172</v>
      </c>
      <c r="P3" s="33" t="s">
        <v>245</v>
      </c>
      <c r="Q3" s="33" t="s">
        <v>246</v>
      </c>
      <c r="R3" s="2"/>
      <c r="S3" s="33" t="s">
        <v>247</v>
      </c>
      <c r="T3" s="2"/>
      <c r="U3" s="33" t="s">
        <v>148</v>
      </c>
      <c r="V3" s="33" t="s">
        <v>149</v>
      </c>
      <c r="X3" s="88" t="s">
        <v>248</v>
      </c>
      <c r="Y3" s="91"/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/>
      <c r="N4" s="90"/>
      <c r="P4" s="93"/>
      <c r="Q4" s="93"/>
      <c r="R4" s="35"/>
      <c r="S4" s="93"/>
      <c r="T4" s="36"/>
      <c r="U4" s="93"/>
      <c r="V4" s="93"/>
    </row>
    <row r="5" spans="1:25" ht="17" thickBot="1" x14ac:dyDescent="0.25">
      <c r="B5" s="32" t="s">
        <v>147</v>
      </c>
      <c r="C5" s="32" t="s">
        <v>121</v>
      </c>
      <c r="D5" s="33" t="s">
        <v>180</v>
      </c>
      <c r="E5" s="33" t="s">
        <v>236</v>
      </c>
      <c r="G5" s="34">
        <f>G4+1</f>
        <v>1</v>
      </c>
      <c r="H5" s="3" cm="1">
        <f t="array" ref="H5:J5">MMULT(H4:J4,m_P_trtB)</f>
        <v>0.86070859374999997</v>
      </c>
      <c r="I5" s="3">
        <v>0.132493569408</v>
      </c>
      <c r="J5" s="3">
        <v>6.7978368420000008E-3</v>
      </c>
      <c r="L5" s="92"/>
      <c r="N5" s="90"/>
      <c r="P5" s="93"/>
      <c r="Q5" s="93"/>
      <c r="R5" s="35"/>
      <c r="S5" s="93"/>
      <c r="T5" s="35"/>
      <c r="U5" s="93"/>
      <c r="V5" s="93"/>
    </row>
    <row r="6" spans="1:25" x14ac:dyDescent="0.2">
      <c r="B6" s="37" t="s">
        <v>126</v>
      </c>
      <c r="C6" s="37" t="s">
        <v>122</v>
      </c>
      <c r="D6" s="44"/>
      <c r="E6" s="44"/>
      <c r="G6" s="34">
        <f t="shared" ref="G6:G7" si="0">G5+1</f>
        <v>2</v>
      </c>
      <c r="H6" s="3" cm="1">
        <f t="array" ref="H6:J6">MMULT(H5:J5,m_P_trtB)</f>
        <v>0.7408192833551025</v>
      </c>
      <c r="I6" s="3">
        <v>0.24416837471875519</v>
      </c>
      <c r="J6" s="3">
        <v>1.5012341926142259E-2</v>
      </c>
      <c r="L6" s="92"/>
      <c r="N6" s="90"/>
      <c r="P6" s="93"/>
      <c r="Q6" s="93"/>
      <c r="R6" s="35"/>
      <c r="S6" s="93"/>
      <c r="T6" s="35"/>
      <c r="U6" s="93"/>
      <c r="V6" s="93"/>
    </row>
    <row r="7" spans="1:25" x14ac:dyDescent="0.2">
      <c r="B7" s="20" t="s">
        <v>126</v>
      </c>
      <c r="C7" s="20" t="s">
        <v>123</v>
      </c>
      <c r="D7" s="45"/>
      <c r="E7" s="45"/>
      <c r="G7" s="34">
        <f t="shared" si="0"/>
        <v>3</v>
      </c>
      <c r="H7" s="3" cm="1">
        <f t="array" ref="H7:J7">MMULT(H6:J6,m_P_trtB)</f>
        <v>0.63762952359945302</v>
      </c>
      <c r="I7" s="3">
        <v>0.33796645412484838</v>
      </c>
      <c r="J7" s="3">
        <v>2.4404022275698524E-2</v>
      </c>
      <c r="L7" s="92"/>
      <c r="N7" s="90"/>
      <c r="P7" s="93"/>
      <c r="Q7" s="93"/>
      <c r="R7" s="35"/>
      <c r="S7" s="93"/>
      <c r="T7" s="35"/>
      <c r="U7" s="93"/>
      <c r="V7" s="93"/>
    </row>
    <row r="8" spans="1:25" x14ac:dyDescent="0.2">
      <c r="B8" s="20" t="s">
        <v>126</v>
      </c>
      <c r="C8" s="20" t="s">
        <v>124</v>
      </c>
      <c r="D8" s="45"/>
      <c r="E8" s="45"/>
      <c r="G8" s="34">
        <f>G7+1</f>
        <v>4</v>
      </c>
      <c r="H8" s="3" cm="1">
        <f t="array" ref="H8:J8">MMULT(H7:J7,m_P_trtB)</f>
        <v>0.5488132105907676</v>
      </c>
      <c r="I8" s="3">
        <v>0.41641929303265529</v>
      </c>
      <c r="J8" s="3">
        <v>3.476749637657698E-2</v>
      </c>
      <c r="L8" s="92"/>
      <c r="N8" s="90"/>
      <c r="P8" s="93"/>
      <c r="Q8" s="93"/>
      <c r="R8" s="35"/>
      <c r="S8" s="93"/>
      <c r="T8" s="35"/>
      <c r="U8" s="93"/>
      <c r="V8" s="93"/>
    </row>
    <row r="9" spans="1:25" x14ac:dyDescent="0.2">
      <c r="G9" s="34">
        <f>G8+1</f>
        <v>5</v>
      </c>
      <c r="H9" s="3" cm="1">
        <f t="array" ref="H9:J9">MMULT(H8:J8,m_P_trtB)</f>
        <v>0.47236824671900218</v>
      </c>
      <c r="I9" s="3">
        <v>0.48170502395483916</v>
      </c>
      <c r="J9" s="3">
        <v>4.5926729326158551E-2</v>
      </c>
      <c r="L9" s="92"/>
      <c r="N9" s="90"/>
      <c r="P9" s="93"/>
      <c r="Q9" s="93"/>
      <c r="R9" s="35"/>
      <c r="S9" s="93"/>
      <c r="T9" s="35"/>
      <c r="U9" s="93"/>
      <c r="V9" s="93"/>
    </row>
    <row r="10" spans="1:25" x14ac:dyDescent="0.2">
      <c r="G10" s="34">
        <f t="shared" ref="G10:G62" si="1">G9+1</f>
        <v>6</v>
      </c>
      <c r="H10" s="3" cm="1">
        <f t="array" ref="H10:J10">MMULT(H9:J9,m_P_trtB)</f>
        <v>0.40657140936566538</v>
      </c>
      <c r="I10" s="3">
        <v>0.53569765871002661</v>
      </c>
      <c r="J10" s="3">
        <v>5.7730931924307866E-2</v>
      </c>
      <c r="L10" s="92"/>
      <c r="N10" s="90"/>
      <c r="P10" s="93"/>
      <c r="Q10" s="93"/>
      <c r="R10" s="35"/>
      <c r="S10" s="93"/>
      <c r="T10" s="35"/>
      <c r="U10" s="93"/>
      <c r="V10" s="93"/>
    </row>
    <row r="11" spans="1:25" x14ac:dyDescent="0.2">
      <c r="G11" s="34">
        <f t="shared" si="1"/>
        <v>7</v>
      </c>
      <c r="H11" s="3" cm="1">
        <f t="array" ref="H11:J11">MMULT(H10:J10,m_P_trtB)</f>
        <v>0.34993950601407742</v>
      </c>
      <c r="I11" s="3">
        <v>0.58000946276507259</v>
      </c>
      <c r="J11" s="3">
        <v>7.005103122084981E-2</v>
      </c>
      <c r="L11" s="92"/>
      <c r="N11" s="90"/>
      <c r="P11" s="93"/>
      <c r="Q11" s="93"/>
      <c r="R11" s="35"/>
      <c r="S11" s="93"/>
      <c r="T11" s="35"/>
      <c r="U11" s="93"/>
      <c r="V11" s="93"/>
    </row>
    <row r="12" spans="1:25" x14ac:dyDescent="0.2">
      <c r="G12" s="34">
        <f t="shared" si="1"/>
        <v>8</v>
      </c>
      <c r="H12" s="3" cm="1">
        <f t="array" ref="H12:J12">MMULT(H11:J11,m_P_trtB)</f>
        <v>0.30119594011894624</v>
      </c>
      <c r="I12" s="3">
        <v>0.61602742696471013</v>
      </c>
      <c r="J12" s="3">
        <v>8.2776632916343379E-2</v>
      </c>
      <c r="L12" s="92"/>
      <c r="N12" s="90"/>
      <c r="P12" s="93"/>
      <c r="Q12" s="93"/>
      <c r="R12" s="35"/>
      <c r="S12" s="93"/>
      <c r="T12" s="35"/>
      <c r="U12" s="93"/>
      <c r="V12" s="93"/>
    </row>
    <row r="13" spans="1:25" x14ac:dyDescent="0.2">
      <c r="G13" s="34">
        <f t="shared" si="1"/>
        <v>9</v>
      </c>
      <c r="H13" s="3" cm="1">
        <f t="array" ref="H13:J13">MMULT(H12:J12,m_P_trtB)</f>
        <v>0.2592419340629874</v>
      </c>
      <c r="I13" s="3">
        <v>0.64494465883591601</v>
      </c>
      <c r="J13" s="3">
        <v>9.5813407101096329E-2</v>
      </c>
      <c r="L13" s="92"/>
      <c r="N13" s="90"/>
      <c r="P13" s="93"/>
      <c r="Q13" s="93"/>
      <c r="R13" s="35"/>
      <c r="S13" s="93"/>
      <c r="T13" s="35"/>
      <c r="U13" s="93"/>
      <c r="V13" s="93"/>
    </row>
    <row r="14" spans="1:25" x14ac:dyDescent="0.2">
      <c r="G14" s="34">
        <f t="shared" si="1"/>
        <v>10</v>
      </c>
      <c r="H14" s="3" cm="1">
        <f t="array" ref="H14:J14">MMULT(H13:J13,m_P_trtB)</f>
        <v>0.2231317605083841</v>
      </c>
      <c r="I14" s="3">
        <v>0.66778740113061907</v>
      </c>
      <c r="J14" s="3">
        <v>0.10908083836099657</v>
      </c>
      <c r="L14" s="92"/>
      <c r="N14" s="90"/>
      <c r="P14" s="93"/>
      <c r="Q14" s="93"/>
      <c r="R14" s="35"/>
      <c r="S14" s="93"/>
      <c r="T14" s="35"/>
      <c r="U14" s="93"/>
      <c r="V14" s="93"/>
    </row>
    <row r="15" spans="1:25" x14ac:dyDescent="0.2">
      <c r="G15" s="34">
        <f t="shared" si="1"/>
        <v>11</v>
      </c>
      <c r="H15" s="3" cm="1">
        <f t="array" ref="H15:J15">MMULT(H14:J14,m_P_trtB)</f>
        <v>0.19205142380813306</v>
      </c>
      <c r="I15" s="3">
        <v>0.6854382866988461</v>
      </c>
      <c r="J15" s="3">
        <v>0.12251028949302056</v>
      </c>
      <c r="L15" s="92"/>
      <c r="N15" s="90"/>
      <c r="P15" s="93"/>
      <c r="Q15" s="93"/>
      <c r="R15" s="35"/>
      <c r="S15" s="93"/>
      <c r="T15" s="35"/>
      <c r="U15" s="93"/>
      <c r="V15" s="93"/>
    </row>
    <row r="16" spans="1:25" x14ac:dyDescent="0.2">
      <c r="G16" s="34">
        <f t="shared" si="1"/>
        <v>12</v>
      </c>
      <c r="H16" s="3" cm="1">
        <f t="array" ref="H16:J16">MMULT(H15:J15,m_P_trtB)</f>
        <v>0.16530031091358346</v>
      </c>
      <c r="I16" s="3">
        <v>0.6986563539430326</v>
      </c>
      <c r="J16" s="3">
        <v>0.13604333514338368</v>
      </c>
      <c r="L16" s="92"/>
      <c r="N16" s="90"/>
      <c r="P16" s="93"/>
      <c r="Q16" s="93"/>
      <c r="R16" s="35"/>
      <c r="S16" s="93"/>
      <c r="T16" s="35"/>
      <c r="U16" s="93"/>
      <c r="V16" s="93"/>
    </row>
    <row r="17" spans="7:22" x14ac:dyDescent="0.2">
      <c r="G17" s="34">
        <f t="shared" si="1"/>
        <v>13</v>
      </c>
      <c r="H17" s="3" cm="1">
        <f t="array" ref="H17:J17">MMULT(H16:J16,m_P_trtB)</f>
        <v>0.14227539815286819</v>
      </c>
      <c r="I17" s="3">
        <v>0.70809427408053649</v>
      </c>
      <c r="J17" s="3">
        <v>0.14963032776659504</v>
      </c>
      <c r="L17" s="92"/>
      <c r="N17" s="90"/>
      <c r="P17" s="93"/>
      <c r="Q17" s="93"/>
      <c r="R17" s="35"/>
      <c r="S17" s="93"/>
      <c r="T17" s="35"/>
      <c r="U17" s="93"/>
      <c r="V17" s="93"/>
    </row>
    <row r="18" spans="7:22" x14ac:dyDescent="0.2">
      <c r="G18" s="34">
        <f t="shared" si="1"/>
        <v>14</v>
      </c>
      <c r="H18" s="3" cm="1">
        <f t="array" ref="H18:J18">MMULT(H17:J17,m_P_trtB)</f>
        <v>0.12245765786937653</v>
      </c>
      <c r="I18" s="3">
        <v>0.71431317858927568</v>
      </c>
      <c r="J18" s="3">
        <v>0.16322916354134751</v>
      </c>
      <c r="L18" s="92"/>
      <c r="N18" s="90"/>
      <c r="P18" s="93"/>
      <c r="Q18" s="93"/>
      <c r="R18" s="35"/>
      <c r="S18" s="93"/>
      <c r="T18" s="35"/>
      <c r="U18" s="93"/>
      <c r="V18" s="93"/>
    </row>
    <row r="19" spans="7:22" x14ac:dyDescent="0.2">
      <c r="G19" s="34">
        <f t="shared" si="1"/>
        <v>15</v>
      </c>
      <c r="H19" s="3" cm="1">
        <f t="array" ref="H19:J19">MMULT(H18:J18,m_P_trtB)</f>
        <v>0.10540035849866969</v>
      </c>
      <c r="I19" s="3">
        <v>0.71779542111405381</v>
      </c>
      <c r="J19" s="3">
        <v>0.17680422038727622</v>
      </c>
      <c r="L19" s="92"/>
      <c r="N19" s="90"/>
      <c r="P19" s="93"/>
      <c r="Q19" s="93"/>
      <c r="R19" s="35"/>
      <c r="S19" s="93"/>
      <c r="T19" s="35"/>
      <c r="U19" s="93"/>
      <c r="V19" s="93"/>
    </row>
    <row r="20" spans="7:22" x14ac:dyDescent="0.2">
      <c r="G20" s="34">
        <f t="shared" si="1"/>
        <v>16</v>
      </c>
      <c r="H20" s="3" cm="1">
        <f t="array" ref="H20:J20">MMULT(H19:J19,m_P_trtB)</f>
        <v>9.0718994344135842E-2</v>
      </c>
      <c r="I20" s="3">
        <v>0.7189555615490808</v>
      </c>
      <c r="J20" s="3">
        <v>0.19032544410678312</v>
      </c>
      <c r="L20" s="92"/>
      <c r="N20" s="90"/>
      <c r="P20" s="93"/>
      <c r="Q20" s="93"/>
      <c r="R20" s="35"/>
      <c r="S20" s="93"/>
      <c r="T20" s="35"/>
      <c r="U20" s="93"/>
      <c r="V20" s="93"/>
    </row>
    <row r="21" spans="7:22" x14ac:dyDescent="0.2">
      <c r="G21" s="34">
        <f t="shared" si="1"/>
        <v>17</v>
      </c>
      <c r="H21" s="3" cm="1">
        <f t="array" ref="H21:J21">MMULT(H20:J20,m_P_trtB)</f>
        <v>7.8082618048355368E-2</v>
      </c>
      <c r="I21" s="3">
        <v>0.71814981993583282</v>
      </c>
      <c r="J21" s="3">
        <v>0.20376756201581159</v>
      </c>
      <c r="L21" s="92"/>
      <c r="N21" s="90"/>
      <c r="P21" s="93"/>
      <c r="Q21" s="93"/>
      <c r="R21" s="35"/>
      <c r="S21" s="93"/>
      <c r="T21" s="35"/>
      <c r="U21" s="93"/>
      <c r="V21" s="93"/>
    </row>
    <row r="22" spans="7:22" x14ac:dyDescent="0.2">
      <c r="G22" s="34">
        <f t="shared" si="1"/>
        <v>18</v>
      </c>
      <c r="H22" s="3" cm="1">
        <f t="array" ref="H22:J22">MMULT(H21:J21,m_P_trtB)</f>
        <v>6.7206380376718319E-2</v>
      </c>
      <c r="I22" s="3">
        <v>0.71568421332132792</v>
      </c>
      <c r="J22" s="3">
        <v>0.21710940630195358</v>
      </c>
      <c r="L22" s="92"/>
      <c r="N22" s="90"/>
      <c r="P22" s="93"/>
      <c r="Q22" s="93"/>
      <c r="R22" s="35"/>
      <c r="S22" s="93"/>
      <c r="T22" s="35"/>
      <c r="U22" s="93"/>
      <c r="V22" s="93"/>
    </row>
    <row r="23" spans="7:22" x14ac:dyDescent="0.2">
      <c r="G23" s="34">
        <f t="shared" si="1"/>
        <v>19</v>
      </c>
      <c r="H23" s="3" cm="1">
        <f t="array" ref="H23:J23">MMULT(H22:J22,m_P_trtB)</f>
        <v>5.7845109145072821E-2</v>
      </c>
      <c r="I23" s="3">
        <v>0.71182155903255262</v>
      </c>
      <c r="J23" s="3">
        <v>0.23033333182237434</v>
      </c>
      <c r="L23" s="92"/>
      <c r="N23" s="90"/>
      <c r="P23" s="93"/>
      <c r="Q23" s="93"/>
      <c r="R23" s="35"/>
      <c r="S23" s="93"/>
      <c r="T23" s="35"/>
      <c r="U23" s="93"/>
      <c r="V23" s="93"/>
    </row>
    <row r="24" spans="7:22" x14ac:dyDescent="0.2">
      <c r="G24" s="34">
        <f t="shared" si="1"/>
        <v>20</v>
      </c>
      <c r="H24" s="3" cm="1">
        <f t="array" ref="H24:J24">MMULT(H23:J23,m_P_trtB)</f>
        <v>4.9787782547570887E-2</v>
      </c>
      <c r="I24" s="3">
        <v>0.70678750226890807</v>
      </c>
      <c r="J24" s="3">
        <v>0.24342471518352077</v>
      </c>
      <c r="L24" s="92"/>
      <c r="N24" s="90"/>
      <c r="P24" s="93"/>
      <c r="Q24" s="93"/>
      <c r="R24" s="35"/>
      <c r="S24" s="93"/>
      <c r="T24" s="35"/>
      <c r="U24" s="93"/>
      <c r="V24" s="93"/>
    </row>
    <row r="25" spans="7:22" x14ac:dyDescent="0.2">
      <c r="G25" s="34">
        <f t="shared" si="1"/>
        <v>21</v>
      </c>
      <c r="H25" s="3" cm="1">
        <f t="array" ref="H25:J25">MMULT(H24:J24,m_P_trtB)</f>
        <v>4.2852772302450527E-2</v>
      </c>
      <c r="I25" s="3">
        <v>0.70077570392010857</v>
      </c>
      <c r="J25" s="3">
        <v>0.2563715237774406</v>
      </c>
      <c r="L25" s="92"/>
      <c r="N25" s="90"/>
      <c r="P25" s="93"/>
      <c r="Q25" s="93"/>
      <c r="R25" s="35"/>
      <c r="S25" s="93"/>
      <c r="T25" s="35"/>
      <c r="U25" s="93"/>
      <c r="V25" s="93"/>
    </row>
    <row r="26" spans="7:22" x14ac:dyDescent="0.2">
      <c r="G26" s="34">
        <f t="shared" si="1"/>
        <v>22</v>
      </c>
      <c r="H26" s="3" cm="1">
        <f t="array" ref="H26:J26">MMULT(H25:J25,m_P_trtB)</f>
        <v>3.6883749386731141E-2</v>
      </c>
      <c r="I26" s="3">
        <v>0.69395230558617038</v>
      </c>
      <c r="J26" s="3">
        <v>0.26916394502709823</v>
      </c>
      <c r="L26" s="92"/>
      <c r="N26" s="90"/>
      <c r="P26" s="93"/>
      <c r="Q26" s="93"/>
      <c r="R26" s="35"/>
      <c r="S26" s="93"/>
      <c r="T26" s="35"/>
      <c r="U26" s="93"/>
      <c r="V26" s="93"/>
    </row>
    <row r="27" spans="7:22" x14ac:dyDescent="0.2">
      <c r="G27" s="34">
        <f t="shared" si="1"/>
        <v>23</v>
      </c>
      <c r="H27" s="3" cm="1">
        <f t="array" ref="H27:J27">MMULT(H26:J26,m_P_trtB)</f>
        <v>3.1746160066880781E-2</v>
      </c>
      <c r="I27" s="3">
        <v>0.68645977248222878</v>
      </c>
      <c r="J27" s="3">
        <v>0.2817940674508902</v>
      </c>
      <c r="L27" s="92"/>
      <c r="N27" s="90"/>
      <c r="P27" s="93"/>
      <c r="Q27" s="93"/>
      <c r="R27" s="35"/>
      <c r="S27" s="93"/>
      <c r="T27" s="35"/>
      <c r="U27" s="93"/>
      <c r="V27" s="93"/>
    </row>
    <row r="28" spans="7:22" x14ac:dyDescent="0.2">
      <c r="G28" s="34">
        <f t="shared" si="1"/>
        <v>24</v>
      </c>
      <c r="H28" s="3" cm="1">
        <f t="array" ref="H28:J28">MMULT(H27:J27,m_P_trtB)</f>
        <v>2.7324192788127363E-2</v>
      </c>
      <c r="I28" s="3">
        <v>0.67842020088662569</v>
      </c>
      <c r="J28" s="3">
        <v>0.29425560632524667</v>
      </c>
      <c r="L28" s="92"/>
      <c r="N28" s="90"/>
      <c r="P28" s="93"/>
      <c r="Q28" s="93"/>
      <c r="R28" s="35"/>
      <c r="S28" s="93"/>
      <c r="T28" s="35"/>
      <c r="U28" s="93"/>
      <c r="V28" s="93"/>
    </row>
    <row r="29" spans="7:22" x14ac:dyDescent="0.2">
      <c r="G29" s="34">
        <f t="shared" si="1"/>
        <v>25</v>
      </c>
      <c r="H29" s="3" cm="1">
        <f t="array" ref="H29:J29">MMULT(H28:J28,m_P_trtB)</f>
        <v>2.3518167550022992E-2</v>
      </c>
      <c r="I29" s="3">
        <v>0.66993816471987599</v>
      </c>
      <c r="J29" s="3">
        <v>0.30654366773010067</v>
      </c>
      <c r="L29" s="92"/>
      <c r="N29" s="90"/>
      <c r="P29" s="93"/>
      <c r="Q29" s="93"/>
      <c r="R29" s="35"/>
      <c r="S29" s="93"/>
      <c r="T29" s="35"/>
      <c r="U29" s="93"/>
      <c r="V29" s="93"/>
    </row>
    <row r="30" spans="7:22" x14ac:dyDescent="0.2">
      <c r="G30" s="34">
        <f t="shared" si="1"/>
        <v>26</v>
      </c>
      <c r="H30" s="3" cm="1">
        <f t="array" ref="H30:J30">MMULT(H29:J29,m_P_trtB)</f>
        <v>2.0242288919557171E-2</v>
      </c>
      <c r="I30" s="3">
        <v>0.66110316545265413</v>
      </c>
      <c r="J30" s="3">
        <v>0.31865454562778828</v>
      </c>
      <c r="L30" s="92"/>
      <c r="N30" s="90"/>
      <c r="P30" s="93"/>
      <c r="Q30" s="93"/>
      <c r="R30" s="35"/>
      <c r="S30" s="93"/>
      <c r="T30" s="35"/>
      <c r="U30" s="93"/>
      <c r="V30" s="93"/>
    </row>
    <row r="31" spans="7:22" x14ac:dyDescent="0.2">
      <c r="G31" s="34">
        <f t="shared" si="1"/>
        <v>27</v>
      </c>
      <c r="H31" s="3" cm="1">
        <f t="array" ref="H31:J31">MMULT(H30:J30,m_P_trtB)</f>
        <v>1.742271203023326E-2</v>
      </c>
      <c r="I31" s="3">
        <v>0.65199174059863829</v>
      </c>
      <c r="J31" s="3">
        <v>0.33058554737112805</v>
      </c>
      <c r="L31" s="92"/>
      <c r="N31" s="90"/>
      <c r="P31" s="93"/>
      <c r="Q31" s="93"/>
      <c r="R31" s="35"/>
      <c r="S31" s="93"/>
      <c r="T31" s="35"/>
      <c r="U31" s="93"/>
      <c r="V31" s="93"/>
    </row>
    <row r="32" spans="7:22" x14ac:dyDescent="0.2">
      <c r="G32" s="34">
        <f t="shared" si="1"/>
        <v>28</v>
      </c>
      <c r="H32" s="3" cm="1">
        <f t="array" ref="H32:J32">MMULT(H31:J31,m_P_trtB)</f>
        <v>1.4995877970853276E-2</v>
      </c>
      <c r="I32" s="3">
        <v>0.64266927835133314</v>
      </c>
      <c r="J32" s="3">
        <v>0.34233484367781325</v>
      </c>
      <c r="L32" s="92"/>
      <c r="N32" s="90"/>
      <c r="P32" s="93"/>
      <c r="Q32" s="93"/>
      <c r="R32" s="35"/>
      <c r="S32" s="93"/>
      <c r="T32" s="35"/>
      <c r="U32" s="93"/>
      <c r="V32" s="93"/>
    </row>
    <row r="33" spans="7:22" x14ac:dyDescent="0.2">
      <c r="G33" s="34">
        <f t="shared" si="1"/>
        <v>29</v>
      </c>
      <c r="H33" s="3" cm="1">
        <f t="array" ref="H33:J33">MMULT(H32:J32,m_P_trtB)</f>
        <v>1.2907081040339725E-2</v>
      </c>
      <c r="I33" s="3">
        <v>0.63319157929936409</v>
      </c>
      <c r="J33" s="3">
        <v>0.35390133966029585</v>
      </c>
      <c r="L33" s="92"/>
      <c r="N33" s="90"/>
      <c r="P33" s="93"/>
      <c r="Q33" s="93"/>
      <c r="R33" s="35"/>
      <c r="S33" s="93"/>
      <c r="T33" s="35"/>
      <c r="U33" s="93"/>
      <c r="V33" s="93"/>
    </row>
    <row r="34" spans="7:22" x14ac:dyDescent="0.2">
      <c r="G34" s="34">
        <f t="shared" si="1"/>
        <v>30</v>
      </c>
      <c r="H34" s="3" cm="1">
        <f t="array" ref="H34:J34">MMULT(H33:J33,m_P_trtB)</f>
        <v>1.1109235571648092E-2</v>
      </c>
      <c r="I34" s="3">
        <v>0.62360620045285986</v>
      </c>
      <c r="J34" s="3">
        <v>0.36528456397549175</v>
      </c>
      <c r="L34" s="92"/>
      <c r="N34" s="90"/>
      <c r="P34" s="93"/>
      <c r="Q34" s="93"/>
      <c r="R34" s="35"/>
      <c r="S34" s="93"/>
      <c r="T34" s="35"/>
      <c r="U34" s="93"/>
      <c r="V34" s="93"/>
    </row>
    <row r="35" spans="7:22" x14ac:dyDescent="0.2">
      <c r="G35" s="34">
        <f t="shared" si="1"/>
        <v>31</v>
      </c>
      <c r="H35" s="3" cm="1">
        <f t="array" ref="H35:J35">MMULT(H34:J34,m_P_trtB)</f>
        <v>9.5618145265107066E-3</v>
      </c>
      <c r="I35" s="3">
        <v>0.61395361190589037</v>
      </c>
      <c r="J35" s="3">
        <v>0.37648457356759857</v>
      </c>
      <c r="L35" s="92"/>
      <c r="N35" s="90"/>
      <c r="P35" s="93"/>
      <c r="Q35" s="93"/>
      <c r="R35" s="35"/>
      <c r="S35" s="93"/>
      <c r="T35" s="35"/>
      <c r="U35" s="93"/>
      <c r="V35" s="93"/>
    </row>
    <row r="36" spans="7:22" x14ac:dyDescent="0.2">
      <c r="G36" s="34">
        <f t="shared" si="1"/>
        <v>32</v>
      </c>
      <c r="H36" s="3" cm="1">
        <f t="array" ref="H36:J36">MMULT(H35:J35,m_P_trtB)</f>
        <v>8.2299359348113523E-3</v>
      </c>
      <c r="I36" s="3">
        <v>0.60426819223587014</v>
      </c>
      <c r="J36" s="3">
        <v>0.38750187182931822</v>
      </c>
      <c r="L36" s="92"/>
      <c r="N36" s="90"/>
      <c r="P36" s="93"/>
      <c r="Q36" s="93"/>
      <c r="R36" s="35"/>
      <c r="S36" s="93"/>
      <c r="T36" s="35"/>
      <c r="U36" s="93"/>
      <c r="V36" s="93"/>
    </row>
    <row r="37" spans="7:22" x14ac:dyDescent="0.2">
      <c r="G37" s="34">
        <f t="shared" si="1"/>
        <v>33</v>
      </c>
      <c r="H37" s="3" cm="1">
        <f t="array" ref="H37:J37">MMULT(H36:J36,m_P_trtB)</f>
        <v>7.0835765851040705E-3</v>
      </c>
      <c r="I37" s="3">
        <v>0.59457908510515523</v>
      </c>
      <c r="J37" s="3">
        <v>0.39833733830974044</v>
      </c>
      <c r="L37" s="92"/>
      <c r="N37" s="90"/>
      <c r="P37" s="93"/>
      <c r="Q37" s="93"/>
      <c r="R37" s="35"/>
      <c r="S37" s="93"/>
      <c r="T37" s="35"/>
      <c r="U37" s="93"/>
      <c r="V37" s="93"/>
    </row>
    <row r="38" spans="7:22" x14ac:dyDescent="0.2">
      <c r="G38" s="34">
        <f t="shared" si="1"/>
        <v>34</v>
      </c>
      <c r="H38" s="3" cm="1">
        <f t="array" ref="H38:J38">MMULT(H37:J37,m_P_trtB)</f>
        <v>6.0968952412853517E-3</v>
      </c>
      <c r="I38" s="3">
        <v>0.58491093640080294</v>
      </c>
      <c r="J38" s="3">
        <v>0.40899216835791136</v>
      </c>
      <c r="L38" s="92"/>
      <c r="N38" s="90"/>
      <c r="P38" s="93"/>
      <c r="Q38" s="93"/>
      <c r="R38" s="35"/>
      <c r="S38" s="93"/>
      <c r="T38" s="35"/>
      <c r="U38" s="93"/>
      <c r="V38" s="93"/>
    </row>
    <row r="39" spans="7:22" x14ac:dyDescent="0.2">
      <c r="G39" s="34">
        <f t="shared" si="1"/>
        <v>35</v>
      </c>
      <c r="H39" s="3" cm="1">
        <f t="array" ref="H39:J39">MMULT(H38:J38,m_P_trtB)</f>
        <v>5.2476501293677816E-3</v>
      </c>
      <c r="I39" s="3">
        <v>0.57528452855508017</v>
      </c>
      <c r="J39" s="3">
        <v>0.41946782131555166</v>
      </c>
      <c r="L39" s="92"/>
      <c r="N39" s="90"/>
      <c r="P39" s="93"/>
      <c r="Q39" s="93"/>
      <c r="R39" s="35"/>
      <c r="S39" s="93"/>
      <c r="T39" s="35"/>
      <c r="U39" s="93"/>
      <c r="V39" s="93"/>
    </row>
    <row r="40" spans="7:22" x14ac:dyDescent="0.2">
      <c r="G40" s="34">
        <f t="shared" si="1"/>
        <v>36</v>
      </c>
      <c r="H40" s="3" cm="1">
        <f t="array" ref="H40:J40">MMULT(H39:J39,m_P_trtB)</f>
        <v>4.5166975633401489E-3</v>
      </c>
      <c r="I40" s="3">
        <v>0.56571732637109173</v>
      </c>
      <c r="J40" s="3">
        <v>0.42976597606556777</v>
      </c>
      <c r="L40" s="92"/>
      <c r="N40" s="90"/>
      <c r="P40" s="93"/>
      <c r="Q40" s="93"/>
      <c r="R40" s="35"/>
      <c r="S40" s="93"/>
      <c r="T40" s="35"/>
      <c r="U40" s="93"/>
      <c r="V40" s="93"/>
    </row>
    <row r="41" spans="7:22" x14ac:dyDescent="0.2">
      <c r="G41" s="34">
        <f t="shared" si="1"/>
        <v>37</v>
      </c>
      <c r="H41" s="3" cm="1">
        <f t="array" ref="H41:J41">MMULT(H40:J40,m_P_trtB)</f>
        <v>3.887560408136551E-3</v>
      </c>
      <c r="I41" s="3">
        <v>0.55622394668259389</v>
      </c>
      <c r="J41" s="3">
        <v>0.43988849290926918</v>
      </c>
      <c r="L41" s="92"/>
      <c r="N41" s="90"/>
      <c r="P41" s="93"/>
      <c r="Q41" s="93"/>
      <c r="R41" s="35"/>
      <c r="S41" s="93"/>
      <c r="T41" s="35"/>
      <c r="U41" s="93"/>
      <c r="V41" s="93"/>
    </row>
    <row r="42" spans="7:22" x14ac:dyDescent="0.2">
      <c r="G42" s="34">
        <f t="shared" si="1"/>
        <v>38</v>
      </c>
      <c r="H42" s="3" cm="1">
        <f t="array" ref="H42:J42">MMULT(H41:J41,m_P_trtB)</f>
        <v>3.3460566520053868E-3</v>
      </c>
      <c r="I42" s="3">
        <v>0.54681656245968036</v>
      </c>
      <c r="J42" s="3">
        <v>0.44983738088831388</v>
      </c>
      <c r="L42" s="92"/>
      <c r="N42" s="90"/>
      <c r="P42" s="93"/>
      <c r="Q42" s="93"/>
      <c r="R42" s="35"/>
      <c r="S42" s="93"/>
      <c r="T42" s="35"/>
      <c r="U42" s="93"/>
      <c r="V42" s="93"/>
    </row>
    <row r="43" spans="7:22" x14ac:dyDescent="0.2">
      <c r="G43" s="34">
        <f t="shared" si="1"/>
        <v>39</v>
      </c>
      <c r="H43" s="3" cm="1">
        <f t="array" ref="H43:J43">MMULT(H42:J42,m_P_trtB)</f>
        <v>2.8799797155553896E-3</v>
      </c>
      <c r="I43" s="3">
        <v>0.53750525049386699</v>
      </c>
      <c r="J43" s="3">
        <v>0.45961476979057714</v>
      </c>
      <c r="L43" s="92"/>
      <c r="N43" s="90"/>
      <c r="P43" s="93"/>
      <c r="Q43" s="93"/>
      <c r="R43" s="35"/>
      <c r="S43" s="93"/>
      <c r="T43" s="35"/>
      <c r="U43" s="93"/>
      <c r="V43" s="93"/>
    </row>
    <row r="44" spans="7:22" x14ac:dyDescent="0.2">
      <c r="G44" s="34">
        <f t="shared" si="1"/>
        <v>40</v>
      </c>
      <c r="H44" s="3" cm="1">
        <f t="array" ref="H44:J44">MMULT(H43:J43,m_P_trtB)</f>
        <v>2.4788232910042045E-3</v>
      </c>
      <c r="I44" s="3">
        <v>0.52829829052383848</v>
      </c>
      <c r="J44" s="3">
        <v>0.46922288618515684</v>
      </c>
      <c r="L44" s="92"/>
      <c r="N44" s="90"/>
      <c r="P44" s="93"/>
      <c r="Q44" s="93"/>
      <c r="R44" s="35"/>
      <c r="S44" s="93"/>
      <c r="T44" s="35"/>
      <c r="U44" s="93"/>
      <c r="V44" s="93"/>
    </row>
    <row r="45" spans="7:22" x14ac:dyDescent="0.2">
      <c r="G45" s="34">
        <f t="shared" si="1"/>
        <v>41</v>
      </c>
      <c r="H45" s="3" cm="1">
        <f t="array" ref="H45:J45">MMULT(H44:J44,m_P_trtB)</f>
        <v>2.1335445089549756E-3</v>
      </c>
      <c r="I45" s="3">
        <v>0.51920242256806937</v>
      </c>
      <c r="J45" s="3">
        <v>0.47866403292297516</v>
      </c>
      <c r="L45" s="92"/>
      <c r="N45" s="90"/>
      <c r="P45" s="93"/>
      <c r="Q45" s="93"/>
      <c r="R45" s="35"/>
      <c r="S45" s="93"/>
      <c r="T45" s="35"/>
      <c r="U45" s="93"/>
      <c r="V45" s="93"/>
    </row>
    <row r="46" spans="7:22" x14ac:dyDescent="0.2">
      <c r="G46" s="34">
        <f t="shared" si="1"/>
        <v>42</v>
      </c>
      <c r="H46" s="3" cm="1">
        <f t="array" ref="H46:J46">MMULT(H45:J45,m_P_trtB)</f>
        <v>1.8363600940056713E-3</v>
      </c>
      <c r="I46" s="3">
        <v>0.51022306828801911</v>
      </c>
      <c r="J46" s="3">
        <v>0.48794057161797472</v>
      </c>
      <c r="L46" s="92"/>
      <c r="N46" s="90"/>
      <c r="P46" s="93"/>
      <c r="Q46" s="93"/>
      <c r="R46" s="35"/>
      <c r="S46" s="93"/>
      <c r="T46" s="35"/>
      <c r="U46" s="93"/>
      <c r="V46" s="93"/>
    </row>
    <row r="47" spans="7:22" x14ac:dyDescent="0.2">
      <c r="G47" s="34">
        <f t="shared" si="1"/>
        <v>43</v>
      </c>
      <c r="H47" s="3" cm="1">
        <f t="array" ref="H47:J47">MMULT(H46:J46,m_P_trtB)</f>
        <v>1.5805709141302391E-3</v>
      </c>
      <c r="I47" s="3">
        <v>0.50136452139436394</v>
      </c>
      <c r="J47" s="3">
        <v>0.49705490769150529</v>
      </c>
      <c r="L47" s="92"/>
      <c r="N47" s="90"/>
      <c r="P47" s="93"/>
      <c r="Q47" s="93"/>
      <c r="R47" s="35"/>
      <c r="S47" s="93"/>
      <c r="T47" s="35"/>
      <c r="U47" s="93"/>
      <c r="V47" s="93"/>
    </row>
    <row r="48" spans="7:22" x14ac:dyDescent="0.2">
      <c r="G48" s="34">
        <f t="shared" si="1"/>
        <v>44</v>
      </c>
      <c r="H48" s="3" cm="1">
        <f t="array" ref="H48:J48">MMULT(H47:J47,m_P_trtB)</f>
        <v>1.3604109688231901E-3</v>
      </c>
      <c r="I48" s="3">
        <v>0.49263011141050045</v>
      </c>
      <c r="J48" s="3">
        <v>0.50600947762067583</v>
      </c>
      <c r="L48" s="92"/>
      <c r="N48" s="90"/>
      <c r="P48" s="93"/>
      <c r="Q48" s="93"/>
      <c r="R48" s="35"/>
      <c r="S48" s="93"/>
      <c r="T48" s="35"/>
      <c r="U48" s="93"/>
      <c r="V48" s="93"/>
    </row>
    <row r="49" spans="7:22" x14ac:dyDescent="0.2">
      <c r="G49" s="34">
        <f t="shared" si="1"/>
        <v>45</v>
      </c>
      <c r="H49" s="3" cm="1">
        <f t="array" ref="H49:J49">MMULT(H48:J48,m_P_trtB)</f>
        <v>1.170917411897883E-3</v>
      </c>
      <c r="I49" s="3">
        <v>0.48402234450657694</v>
      </c>
      <c r="J49" s="3">
        <v>0.51480673808152466</v>
      </c>
      <c r="L49" s="92"/>
      <c r="N49" s="90"/>
      <c r="P49" s="93"/>
      <c r="Q49" s="93"/>
      <c r="R49" s="35"/>
      <c r="S49" s="93"/>
      <c r="T49" s="35"/>
      <c r="U49" s="93"/>
      <c r="V49" s="93"/>
    </row>
    <row r="50" spans="7:22" x14ac:dyDescent="0.2">
      <c r="G50" s="34">
        <f t="shared" si="1"/>
        <v>46</v>
      </c>
      <c r="H50" s="3" cm="1">
        <f t="array" ref="H50:J50">MMULT(H49:J49,m_P_trtB)</f>
        <v>1.0078186789920164E-3</v>
      </c>
      <c r="I50" s="3">
        <v>0.47554302460004783</v>
      </c>
      <c r="J50" s="3">
        <v>0.5234491567209596</v>
      </c>
      <c r="L50" s="92"/>
      <c r="N50" s="90"/>
      <c r="P50" s="93"/>
      <c r="Q50" s="93"/>
      <c r="R50" s="35"/>
      <c r="S50" s="93"/>
      <c r="T50" s="35"/>
      <c r="U50" s="93"/>
      <c r="V50" s="93"/>
    </row>
    <row r="51" spans="7:22" x14ac:dyDescent="0.2">
      <c r="G51" s="34">
        <f t="shared" si="1"/>
        <v>47</v>
      </c>
      <c r="H51" s="3" cm="1">
        <f t="array" ref="H51:J51">MMULT(H50:J50,m_P_trtB)</f>
        <v>8.6743819795020115E-4</v>
      </c>
      <c r="I51" s="3">
        <v>0.46719335747353319</v>
      </c>
      <c r="J51" s="3">
        <v>0.53193920432851605</v>
      </c>
      <c r="L51" s="92"/>
      <c r="N51" s="90"/>
      <c r="P51" s="93"/>
      <c r="Q51" s="93"/>
      <c r="R51" s="35"/>
      <c r="S51" s="93"/>
      <c r="T51" s="35"/>
      <c r="U51" s="93"/>
      <c r="V51" s="93"/>
    </row>
    <row r="52" spans="7:22" x14ac:dyDescent="0.2">
      <c r="G52" s="34">
        <f t="shared" si="1"/>
        <v>48</v>
      </c>
      <c r="H52" s="3" cm="1">
        <f t="array" ref="H52:J52">MMULT(H51:J51,m_P_trtB)</f>
        <v>7.4661151152275178E-4</v>
      </c>
      <c r="I52" s="3">
        <v>0.45897404027756783</v>
      </c>
      <c r="J52" s="3">
        <v>0.54027934821090884</v>
      </c>
      <c r="L52" s="92"/>
      <c r="N52" s="90"/>
      <c r="P52" s="93"/>
      <c r="Q52" s="93"/>
      <c r="R52" s="35"/>
      <c r="S52" s="93"/>
      <c r="T52" s="35"/>
      <c r="U52" s="93"/>
      <c r="V52" s="93"/>
    </row>
    <row r="53" spans="7:22" x14ac:dyDescent="0.2">
      <c r="G53" s="34">
        <f t="shared" si="1"/>
        <v>49</v>
      </c>
      <c r="H53" s="3" cm="1">
        <f t="array" ref="H53:J53">MMULT(H52:J52,m_P_trtB)</f>
        <v>6.4261494416030962E-4</v>
      </c>
      <c r="I53" s="3">
        <v>0.45088533845600465</v>
      </c>
      <c r="J53" s="3">
        <v>0.54847204659983451</v>
      </c>
      <c r="L53" s="92"/>
      <c r="N53" s="90"/>
      <c r="P53" s="93"/>
      <c r="Q53" s="93"/>
      <c r="R53" s="35"/>
      <c r="S53" s="93"/>
      <c r="T53" s="35"/>
      <c r="U53" s="93"/>
      <c r="V53" s="93"/>
    </row>
    <row r="54" spans="7:22" x14ac:dyDescent="0.2">
      <c r="G54" s="34">
        <f t="shared" si="1"/>
        <v>50</v>
      </c>
      <c r="H54" s="3" cm="1">
        <f t="array" ref="H54:J54">MMULT(H53:J53,m_P_trtB)</f>
        <v>5.5310420491095486E-4</v>
      </c>
      <c r="I54" s="3">
        <v>0.44292715184795667</v>
      </c>
      <c r="J54" s="3">
        <v>0.55651974394713188</v>
      </c>
      <c r="L54" s="92"/>
      <c r="N54" s="90"/>
      <c r="P54" s="93"/>
      <c r="Q54" s="93"/>
      <c r="R54" s="35"/>
      <c r="S54" s="93"/>
      <c r="T54" s="35"/>
      <c r="U54" s="93"/>
      <c r="V54" s="93"/>
    </row>
    <row r="55" spans="7:22" x14ac:dyDescent="0.2">
      <c r="G55" s="34">
        <f t="shared" si="1"/>
        <v>51</v>
      </c>
      <c r="H55" s="3" cm="1">
        <f t="array" ref="H55:J55">MMULT(H54:J54,m_P_trtB)</f>
        <v>4.7606154240611981E-4</v>
      </c>
      <c r="I55" s="3">
        <v>0.43509907147582783</v>
      </c>
      <c r="J55" s="3">
        <v>0.56442486698176553</v>
      </c>
      <c r="L55" s="92"/>
      <c r="N55" s="90"/>
      <c r="P55" s="93"/>
      <c r="Q55" s="93"/>
      <c r="R55" s="35"/>
      <c r="S55" s="93"/>
      <c r="T55" s="35"/>
      <c r="U55" s="93"/>
      <c r="V55" s="93"/>
    </row>
    <row r="56" spans="7:22" x14ac:dyDescent="0.2">
      <c r="G56" s="34">
        <f t="shared" si="1"/>
        <v>52</v>
      </c>
      <c r="H56" s="3" cm="1">
        <f t="array" ref="H56:J56">MMULT(H55:J55,m_P_trtB)</f>
        <v>4.0975026070282734E-4</v>
      </c>
      <c r="I56" s="3">
        <v>0.42740042831867914</v>
      </c>
      <c r="J56" s="3">
        <v>0.57218982142061747</v>
      </c>
      <c r="L56" s="92"/>
      <c r="N56" s="90"/>
      <c r="P56" s="93"/>
      <c r="Q56" s="93"/>
      <c r="R56" s="35"/>
      <c r="S56" s="93"/>
      <c r="T56" s="35"/>
      <c r="U56" s="93"/>
      <c r="V56" s="93"/>
    </row>
    <row r="57" spans="7:22" x14ac:dyDescent="0.2">
      <c r="G57" s="34">
        <f t="shared" si="1"/>
        <v>53</v>
      </c>
      <c r="H57" s="3" cm="1">
        <f t="array" ref="H57:J57">MMULT(H56:J56,m_P_trtB)</f>
        <v>3.526755706782264E-4</v>
      </c>
      <c r="I57" s="3">
        <v>0.41983033518917007</v>
      </c>
      <c r="J57" s="3">
        <v>0.57981698924015113</v>
      </c>
      <c r="L57" s="92"/>
      <c r="N57" s="90"/>
      <c r="P57" s="93"/>
      <c r="Q57" s="93"/>
      <c r="R57" s="35"/>
      <c r="S57" s="93"/>
      <c r="T57" s="35"/>
      <c r="U57" s="93"/>
      <c r="V57" s="93"/>
    </row>
    <row r="58" spans="7:22" x14ac:dyDescent="0.2">
      <c r="G58" s="34">
        <f t="shared" si="1"/>
        <v>54</v>
      </c>
      <c r="H58" s="3" cm="1">
        <f t="array" ref="H58:J58">MMULT(H57:J57,m_P_trtB)</f>
        <v>3.0355089448843496E-4</v>
      </c>
      <c r="I58" s="3">
        <v>0.41238772267651991</v>
      </c>
      <c r="J58" s="3">
        <v>0.58730872642899112</v>
      </c>
      <c r="L58" s="92"/>
      <c r="N58" s="90"/>
      <c r="P58" s="93"/>
      <c r="Q58" s="93"/>
      <c r="R58" s="35"/>
      <c r="S58" s="93"/>
      <c r="T58" s="35"/>
      <c r="U58" s="93"/>
      <c r="V58" s="93"/>
    </row>
    <row r="59" spans="7:22" x14ac:dyDescent="0.2">
      <c r="G59" s="34">
        <f t="shared" si="1"/>
        <v>55</v>
      </c>
      <c r="H59" s="3" cm="1">
        <f t="array" ref="H59:J59">MMULT(H58:J58,m_P_trtB)</f>
        <v>2.6126886352669545E-4</v>
      </c>
      <c r="I59" s="3">
        <v>0.40507136998384136</v>
      </c>
      <c r="J59" s="3">
        <v>0.59466736115263141</v>
      </c>
      <c r="L59" s="92"/>
      <c r="N59" s="90"/>
      <c r="P59" s="93"/>
      <c r="Q59" s="93"/>
      <c r="R59" s="35"/>
      <c r="S59" s="93"/>
      <c r="T59" s="35"/>
      <c r="U59" s="93"/>
      <c r="V59" s="93"/>
    </row>
    <row r="60" spans="7:22" x14ac:dyDescent="0.2">
      <c r="G60" s="34">
        <f t="shared" si="1"/>
        <v>56</v>
      </c>
      <c r="H60" s="3" cm="1">
        <f t="array" ref="H60:J60">MMULT(H59:J59,m_P_trtB)</f>
        <v>2.2487635611672269E-4</v>
      </c>
      <c r="I60" s="3">
        <v>0.39787993137278393</v>
      </c>
      <c r="J60" s="3">
        <v>0.60189519227109878</v>
      </c>
      <c r="L60" s="92"/>
      <c r="N60" s="90"/>
      <c r="P60" s="93"/>
      <c r="Q60" s="93"/>
      <c r="R60" s="35"/>
      <c r="S60" s="93"/>
      <c r="T60" s="35"/>
      <c r="U60" s="93"/>
      <c r="V60" s="93"/>
    </row>
    <row r="61" spans="7:22" x14ac:dyDescent="0.2">
      <c r="G61" s="34">
        <f t="shared" si="1"/>
        <v>57</v>
      </c>
      <c r="H61" s="3" cm="1">
        <f t="array" ref="H61:J61">MMULT(H60:J60,m_P_trtB)</f>
        <v>1.9355301224084859E-4</v>
      </c>
      <c r="I61" s="3">
        <v>0.39081195882908709</v>
      </c>
      <c r="J61" s="3">
        <v>0.60899448815867152</v>
      </c>
      <c r="L61" s="92"/>
      <c r="N61" s="90"/>
      <c r="P61" s="93"/>
      <c r="Q61" s="93"/>
      <c r="R61" s="35"/>
      <c r="S61" s="93"/>
      <c r="T61" s="35"/>
      <c r="U61" s="93"/>
      <c r="V61" s="93"/>
    </row>
    <row r="62" spans="7:22" x14ac:dyDescent="0.2">
      <c r="G62" s="34">
        <f t="shared" si="1"/>
        <v>58</v>
      </c>
      <c r="H62" s="3" cm="1">
        <f t="array" ref="H62:J62">MMULT(H61:J61,m_P_trtB)</f>
        <v>1.6659274098189731E-4</v>
      </c>
      <c r="I62" s="3">
        <v>0.38386592147714282</v>
      </c>
      <c r="J62" s="3">
        <v>0.61596748578187477</v>
      </c>
      <c r="L62" s="92"/>
      <c r="N62" s="90"/>
      <c r="P62" s="93"/>
      <c r="Q62" s="93"/>
      <c r="R62" s="35"/>
      <c r="S62" s="93"/>
      <c r="T62" s="35"/>
      <c r="U62" s="93"/>
      <c r="V62" s="93"/>
    </row>
    <row r="63" spans="7:22" x14ac:dyDescent="0.2">
      <c r="G63" s="34">
        <f>G62+1</f>
        <v>59</v>
      </c>
      <c r="H63" s="3" cm="1">
        <f t="array" ref="H63:J63">MMULT(H62:J62,m_P_trtB)</f>
        <v>1.4338780381948683E-4</v>
      </c>
      <c r="I63" s="3">
        <v>0.37704022219807759</v>
      </c>
      <c r="J63" s="3">
        <v>0.6228163899981024</v>
      </c>
      <c r="L63" s="92"/>
      <c r="N63" s="90"/>
      <c r="P63" s="93"/>
      <c r="Q63" s="93"/>
      <c r="R63" s="35"/>
      <c r="S63" s="93"/>
      <c r="T63" s="35"/>
      <c r="U63" s="93"/>
      <c r="V63" s="93"/>
    </row>
    <row r="64" spans="7:22" x14ac:dyDescent="0.2">
      <c r="G64" s="34">
        <f>G63+1</f>
        <v>60</v>
      </c>
      <c r="H64" s="3" cm="1">
        <f t="array" ref="H64:J64">MMULT(H63:J63,m_P_trtB)</f>
        <v>1.2341511498637137E-4</v>
      </c>
      <c r="I64" s="3">
        <v>0.37033321184252382</v>
      </c>
      <c r="J64" s="3">
        <v>0.62954337304248931</v>
      </c>
      <c r="L64" s="92"/>
      <c r="N64" s="90"/>
      <c r="P64" s="93"/>
      <c r="Q64" s="93"/>
      <c r="R64" s="35"/>
      <c r="S64" s="93"/>
      <c r="T64" s="35"/>
      <c r="U64" s="93"/>
      <c r="V64" s="93"/>
    </row>
    <row r="65" spans="7:22" x14ac:dyDescent="0.2">
      <c r="G65" s="34">
        <f t="shared" ref="G65:G79" si="2">G64+1</f>
        <v>61</v>
      </c>
      <c r="H65" s="3" cm="1">
        <f t="array" ref="H65:J65">MMULT(H64:J64,m_P_trtB)</f>
        <v>1.0622445006741425E-4</v>
      </c>
      <c r="I65" s="3">
        <v>0.36374320137473592</v>
      </c>
      <c r="J65" s="3">
        <v>0.63615057417519616</v>
      </c>
      <c r="L65" s="92"/>
      <c r="N65" s="90"/>
      <c r="P65" s="93"/>
      <c r="Q65" s="93"/>
      <c r="R65" s="35"/>
      <c r="S65" s="93"/>
      <c r="T65" s="35"/>
      <c r="U65" s="93"/>
      <c r="V65" s="93"/>
    </row>
    <row r="66" spans="7:22" x14ac:dyDescent="0.2">
      <c r="G66" s="34">
        <f t="shared" si="2"/>
        <v>62</v>
      </c>
      <c r="H66" s="3" cm="1">
        <f t="array" ref="H66:J66">MMULT(H65:J65,m_P_trtB)</f>
        <v>9.1428297039391205E-5</v>
      </c>
      <c r="I66" s="3">
        <v>0.35726847223778224</v>
      </c>
      <c r="J66" s="3">
        <v>0.64264009946517786</v>
      </c>
      <c r="L66" s="92"/>
      <c r="N66" s="90"/>
      <c r="P66" s="93"/>
      <c r="Q66" s="93"/>
      <c r="R66" s="35"/>
      <c r="S66" s="93"/>
      <c r="T66" s="35"/>
      <c r="U66" s="93"/>
      <c r="V66" s="93"/>
    </row>
    <row r="67" spans="7:22" x14ac:dyDescent="0.2">
      <c r="G67" s="34">
        <f t="shared" si="2"/>
        <v>63</v>
      </c>
      <c r="H67" s="3" cm="1">
        <f t="array" ref="H67:J67">MMULT(H66:J66,m_P_trtB)</f>
        <v>7.8693120973731683E-5</v>
      </c>
      <c r="I67" s="3">
        <v>0.35090728518916159</v>
      </c>
      <c r="J67" s="3">
        <v>0.64901402168986411</v>
      </c>
      <c r="L67" s="92"/>
      <c r="N67" s="90"/>
      <c r="P67" s="93"/>
      <c r="Q67" s="93"/>
      <c r="R67" s="35"/>
      <c r="S67" s="93"/>
      <c r="T67" s="35"/>
      <c r="U67" s="93"/>
      <c r="V67" s="93"/>
    </row>
    <row r="68" spans="7:22" x14ac:dyDescent="0.2">
      <c r="G68" s="34">
        <f t="shared" si="2"/>
        <v>64</v>
      </c>
      <c r="H68" s="3" cm="1">
        <f t="array" ref="H68:J68">MMULT(H67:J67,m_P_trtB)</f>
        <v>6.7731845491099231E-5</v>
      </c>
      <c r="I68" s="3">
        <v>0.34465788782143025</v>
      </c>
      <c r="J68" s="3">
        <v>0.65527438033307805</v>
      </c>
      <c r="L68" s="92"/>
      <c r="N68" s="90"/>
      <c r="P68" s="93"/>
      <c r="Q68" s="93"/>
      <c r="R68" s="35"/>
      <c r="S68" s="93"/>
      <c r="T68" s="35"/>
      <c r="U68" s="93"/>
      <c r="V68" s="93"/>
    </row>
    <row r="69" spans="7:22" x14ac:dyDescent="0.2">
      <c r="G69" s="34">
        <f t="shared" si="2"/>
        <v>65</v>
      </c>
      <c r="H69" s="3" cm="1">
        <f t="array" ref="H69:J69">MMULT(H68:J68,m_P_trtB)</f>
        <v>5.8297381484736298E-5</v>
      </c>
      <c r="I69" s="3">
        <v>0.33851852095250995</v>
      </c>
      <c r="J69" s="3">
        <v>0.66142318166600478</v>
      </c>
      <c r="L69" s="92"/>
      <c r="N69" s="90"/>
      <c r="P69" s="93"/>
      <c r="Q69" s="93"/>
      <c r="R69" s="35"/>
      <c r="S69" s="93"/>
      <c r="T69" s="35"/>
      <c r="U69" s="93"/>
      <c r="V69" s="93"/>
    </row>
    <row r="70" spans="7:22" x14ac:dyDescent="0.2">
      <c r="G70" s="34">
        <f t="shared" si="2"/>
        <v>66</v>
      </c>
      <c r="H70" s="3" cm="1">
        <f t="array" ref="H70:J70">MMULT(H69:J69,m_P_trtB)</f>
        <v>5.0177057237034662E-5</v>
      </c>
      <c r="I70" s="3">
        <v>0.3324874240445968</v>
      </c>
      <c r="J70" s="3">
        <v>0.66746239889816561</v>
      </c>
      <c r="L70" s="92"/>
      <c r="N70" s="90"/>
      <c r="P70" s="93"/>
      <c r="Q70" s="93"/>
      <c r="R70" s="35"/>
      <c r="S70" s="93"/>
      <c r="T70" s="35"/>
      <c r="U70" s="93"/>
      <c r="V70" s="93"/>
    </row>
    <row r="71" spans="7:22" x14ac:dyDescent="0.2">
      <c r="G71" s="34">
        <f t="shared" si="2"/>
        <v>67</v>
      </c>
      <c r="H71" s="3" cm="1">
        <f t="array" ref="H71:J71">MMULT(H70:J70,m_P_trtB)</f>
        <v>4.3187824373001366E-5</v>
      </c>
      <c r="I71" s="3">
        <v>0.32656283978842887</v>
      </c>
      <c r="J71" s="3">
        <v>0.67339397238719767</v>
      </c>
      <c r="L71" s="92"/>
      <c r="N71" s="90"/>
      <c r="P71" s="93"/>
      <c r="Q71" s="93"/>
      <c r="R71" s="35"/>
      <c r="S71" s="93"/>
      <c r="T71" s="35"/>
      <c r="U71" s="93"/>
      <c r="V71" s="93"/>
    </row>
    <row r="72" spans="7:22" x14ac:dyDescent="0.2">
      <c r="G72" s="34">
        <f t="shared" si="2"/>
        <v>68</v>
      </c>
      <c r="H72" s="3" cm="1">
        <f t="array" ref="H72:J72">MMULT(H71:J71,m_P_trtB)</f>
        <v>3.7172131583207982E-5</v>
      </c>
      <c r="I72" s="3">
        <v>0.32074301797059457</v>
      </c>
      <c r="J72" s="3">
        <v>0.67921980989782171</v>
      </c>
      <c r="L72" s="92"/>
      <c r="N72" s="90"/>
      <c r="P72" s="93"/>
      <c r="Q72" s="93"/>
      <c r="R72" s="35"/>
      <c r="S72" s="93"/>
      <c r="T72" s="35"/>
      <c r="U72" s="93"/>
      <c r="V72" s="93"/>
    </row>
    <row r="73" spans="7:22" x14ac:dyDescent="0.2">
      <c r="G73" s="34">
        <f t="shared" si="2"/>
        <v>69</v>
      </c>
      <c r="H73" s="3" cm="1">
        <f t="array" ref="H73:J73">MMULT(H72:J72,m_P_trtB)</f>
        <v>3.1994373101672901E-5</v>
      </c>
      <c r="I73" s="3">
        <v>0.31502621872514752</v>
      </c>
      <c r="J73" s="3">
        <v>0.68494178690175023</v>
      </c>
      <c r="L73" s="92"/>
      <c r="N73" s="90"/>
      <c r="P73" s="93"/>
      <c r="Q73" s="93"/>
      <c r="R73" s="35"/>
      <c r="S73" s="93"/>
      <c r="T73" s="35"/>
      <c r="U73" s="93"/>
      <c r="V73" s="93"/>
    </row>
    <row r="74" spans="7:22" x14ac:dyDescent="0.2">
      <c r="G74" s="34">
        <f t="shared" si="2"/>
        <v>70</v>
      </c>
      <c r="H74" s="3" cm="1">
        <f t="array" ref="H74:J74">MMULT(H73:J73,m_P_trtB)</f>
        <v>2.7537831880253709E-5</v>
      </c>
      <c r="I74" s="3">
        <v>0.30941071525666164</v>
      </c>
      <c r="J74" s="3">
        <v>0.69056174691145755</v>
      </c>
      <c r="L74" s="92"/>
      <c r="N74" s="90"/>
      <c r="P74" s="93"/>
      <c r="Q74" s="93"/>
      <c r="R74" s="35"/>
      <c r="S74" s="93"/>
      <c r="T74" s="35"/>
      <c r="U74" s="93"/>
      <c r="V74" s="93"/>
    </row>
    <row r="75" spans="7:22" x14ac:dyDescent="0.2">
      <c r="G75" s="34">
        <f t="shared" si="2"/>
        <v>71</v>
      </c>
      <c r="H75" s="3" cm="1">
        <f t="array" ref="H75:J75">MMULT(H74:J74,m_P_trtB)</f>
        <v>2.3702048552577087E-5</v>
      </c>
      <c r="I75" s="3">
        <v>0.3038947961097001</v>
      </c>
      <c r="J75" s="3">
        <v>0.69608150184174677</v>
      </c>
      <c r="L75" s="92"/>
      <c r="N75" s="90"/>
      <c r="P75" s="93"/>
      <c r="Q75" s="93"/>
      <c r="R75" s="35"/>
      <c r="S75" s="93"/>
      <c r="T75" s="35"/>
      <c r="U75" s="93"/>
      <c r="V75" s="93"/>
    </row>
    <row r="76" spans="7:22" x14ac:dyDescent="0.2">
      <c r="G76" s="34">
        <f t="shared" si="2"/>
        <v>72</v>
      </c>
      <c r="H76" s="3" cm="1">
        <f t="array" ref="H76:J76">MMULT(H75:J75,m_P_trtB)</f>
        <v>2.0400556878682847E-5</v>
      </c>
      <c r="I76" s="3">
        <v>0.29847676704920428</v>
      </c>
      <c r="J76" s="3">
        <v>0.70150283239391642</v>
      </c>
      <c r="L76" s="92"/>
      <c r="N76" s="90"/>
      <c r="P76" s="93"/>
      <c r="Q76" s="93"/>
      <c r="R76" s="35"/>
      <c r="S76" s="93"/>
      <c r="T76" s="35"/>
      <c r="U76" s="93"/>
      <c r="V76" s="93"/>
    </row>
    <row r="77" spans="7:22" x14ac:dyDescent="0.2">
      <c r="G77" s="34">
        <f t="shared" si="2"/>
        <v>73</v>
      </c>
      <c r="H77" s="3" cm="1">
        <f t="array" ref="H77:J77">MMULT(H76:J76,m_P_trtB)</f>
        <v>1.7558934622768003E-5</v>
      </c>
      <c r="I77" s="3">
        <v>0.29315495260729912</v>
      </c>
      <c r="J77" s="3">
        <v>0.70682748845807741</v>
      </c>
      <c r="L77" s="92"/>
      <c r="N77" s="90"/>
      <c r="P77" s="93"/>
      <c r="Q77" s="93"/>
      <c r="R77" s="35"/>
      <c r="S77" s="93"/>
      <c r="T77" s="35"/>
      <c r="U77" s="93"/>
      <c r="V77" s="93"/>
    </row>
    <row r="78" spans="7:22" x14ac:dyDescent="0.2">
      <c r="G78" s="34">
        <f t="shared" si="2"/>
        <v>74</v>
      </c>
      <c r="H78" s="3" cm="1">
        <f t="array" ref="H78:J78">MMULT(H77:J77,m_P_trtB)</f>
        <v>1.5113125926910834E-5</v>
      </c>
      <c r="I78" s="3">
        <v>0.2879276973442591</v>
      </c>
      <c r="J78" s="3">
        <v>0.71205718952981323</v>
      </c>
      <c r="L78" s="92"/>
      <c r="N78" s="90"/>
      <c r="P78" s="93"/>
      <c r="Q78" s="93"/>
      <c r="R78" s="35"/>
      <c r="S78" s="93"/>
      <c r="T78" s="35"/>
      <c r="U78" s="93"/>
      <c r="V78" s="93"/>
    </row>
    <row r="79" spans="7:22" x14ac:dyDescent="0.2">
      <c r="G79" s="34">
        <f t="shared" si="2"/>
        <v>75</v>
      </c>
      <c r="H79" s="3" cm="1">
        <f t="array" ref="H79:J79">MMULT(H78:J78,m_P_trtB)</f>
        <v>1.3007997363718089E-5</v>
      </c>
      <c r="I79" s="3">
        <v>0.28279336686470513</v>
      </c>
      <c r="J79" s="3">
        <v>0.71719362513793039</v>
      </c>
      <c r="L79" s="92"/>
      <c r="N79" s="90"/>
      <c r="P79" s="93"/>
      <c r="Q79" s="93"/>
      <c r="R79" s="35"/>
      <c r="S79" s="93"/>
      <c r="T79" s="36"/>
      <c r="U79" s="93"/>
      <c r="V79" s="93"/>
    </row>
    <row r="80" spans="7:22" x14ac:dyDescent="0.2">
      <c r="G80" s="34">
        <v>76</v>
      </c>
      <c r="H80" s="3" cm="1">
        <f t="array" ref="H80:J80">MMULT(H79:J79,m_P_trtB)</f>
        <v>1.1196095118429503E-5</v>
      </c>
      <c r="I80" s="3">
        <v>0.27775034862435971</v>
      </c>
      <c r="J80" s="3">
        <v>0.72223845528052111</v>
      </c>
      <c r="L80" s="92"/>
      <c r="N80" s="90"/>
      <c r="P80" s="93"/>
      <c r="Q80" s="93"/>
      <c r="R80" s="35"/>
      <c r="S80" s="93"/>
      <c r="T80" s="36"/>
      <c r="U80" s="93"/>
      <c r="V80" s="93"/>
    </row>
  </sheetData>
  <mergeCells count="2">
    <mergeCell ref="G1:J1"/>
    <mergeCell ref="P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0E1E-76CF-124D-B0FA-0CE57B9C2F61}">
  <sheetPr codeName="Sheet5">
    <tabColor rgb="FF00B050"/>
  </sheetPr>
  <dimension ref="A1:Y80"/>
  <sheetViews>
    <sheetView zoomScale="193" zoomScaleNormal="193" workbookViewId="0"/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4.164062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96" t="s">
        <v>136</v>
      </c>
      <c r="H1" s="96"/>
      <c r="I1" s="96"/>
      <c r="J1" s="96"/>
      <c r="K1" s="26"/>
      <c r="L1" s="27" t="s">
        <v>137</v>
      </c>
      <c r="M1" s="28"/>
      <c r="N1" s="27" t="s">
        <v>138</v>
      </c>
      <c r="O1" s="29"/>
      <c r="P1" s="96" t="s">
        <v>139</v>
      </c>
      <c r="Q1" s="96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249</v>
      </c>
      <c r="Y2" s="89"/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173</v>
      </c>
      <c r="N3" s="33" t="s">
        <v>174</v>
      </c>
      <c r="P3" s="33" t="s">
        <v>250</v>
      </c>
      <c r="Q3" s="33" t="s">
        <v>251</v>
      </c>
      <c r="R3" s="2"/>
      <c r="S3" s="33" t="s">
        <v>252</v>
      </c>
      <c r="T3" s="2"/>
      <c r="U3" s="33" t="s">
        <v>150</v>
      </c>
      <c r="V3" s="33" t="s">
        <v>151</v>
      </c>
      <c r="X3" s="88" t="s">
        <v>253</v>
      </c>
      <c r="Y3" s="91"/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/>
      <c r="N4" s="90"/>
      <c r="P4" s="93"/>
      <c r="Q4" s="93"/>
      <c r="R4" s="35"/>
      <c r="S4" s="93"/>
      <c r="T4" s="36"/>
      <c r="U4" s="93"/>
      <c r="V4" s="93"/>
    </row>
    <row r="5" spans="1:25" ht="17" thickBot="1" x14ac:dyDescent="0.25">
      <c r="B5" s="32" t="s">
        <v>147</v>
      </c>
      <c r="C5" s="32" t="s">
        <v>121</v>
      </c>
      <c r="D5" s="33" t="s">
        <v>181</v>
      </c>
      <c r="E5" s="33" t="s">
        <v>237</v>
      </c>
      <c r="G5" s="34">
        <f>G4+1</f>
        <v>1</v>
      </c>
      <c r="H5" s="3" cm="1">
        <f t="array" ref="H5:J5">MMULT(H4:J4,m_P_trtC)</f>
        <v>0.87109909941399999</v>
      </c>
      <c r="I5" s="3">
        <v>0.12216812625600001</v>
      </c>
      <c r="J5" s="3">
        <v>6.7327743299999999E-3</v>
      </c>
      <c r="L5" s="92"/>
      <c r="N5" s="90"/>
      <c r="P5" s="93"/>
      <c r="Q5" s="93"/>
      <c r="R5" s="35"/>
      <c r="S5" s="93"/>
      <c r="T5" s="35"/>
      <c r="U5" s="93"/>
      <c r="V5" s="93"/>
    </row>
    <row r="6" spans="1:25" x14ac:dyDescent="0.2">
      <c r="B6" s="37" t="s">
        <v>128</v>
      </c>
      <c r="C6" s="37" t="s">
        <v>122</v>
      </c>
      <c r="D6" s="44"/>
      <c r="E6" s="44"/>
      <c r="G6" s="34">
        <f t="shared" ref="G6:G7" si="0">G5+1</f>
        <v>2</v>
      </c>
      <c r="H6" s="3" cm="1">
        <f t="array" ref="H6:J6">MMULT(H5:J5,m_P_trtC)</f>
        <v>0.7588136409998818</v>
      </c>
      <c r="I6" s="3">
        <v>0.22640931776548762</v>
      </c>
      <c r="J6" s="3">
        <v>1.4777041234630563E-2</v>
      </c>
      <c r="L6" s="92"/>
      <c r="N6" s="90"/>
      <c r="P6" s="93"/>
      <c r="Q6" s="93"/>
      <c r="R6" s="35"/>
      <c r="S6" s="93"/>
      <c r="T6" s="35"/>
      <c r="U6" s="93"/>
      <c r="V6" s="93"/>
    </row>
    <row r="7" spans="1:25" x14ac:dyDescent="0.2">
      <c r="B7" s="20" t="s">
        <v>128</v>
      </c>
      <c r="C7" s="20" t="s">
        <v>123</v>
      </c>
      <c r="D7" s="45"/>
      <c r="E7" s="45"/>
      <c r="G7" s="34">
        <f t="shared" si="0"/>
        <v>3</v>
      </c>
      <c r="H7" s="3" cm="1">
        <f t="array" ref="H7:J7">MMULT(H6:J6,m_P_trtC)</f>
        <v>0.66100187929805532</v>
      </c>
      <c r="I7" s="3">
        <v>0.31507324997409297</v>
      </c>
      <c r="J7" s="3">
        <v>2.3924870727851683E-2</v>
      </c>
      <c r="L7" s="92"/>
      <c r="N7" s="90"/>
      <c r="P7" s="93"/>
      <c r="Q7" s="93"/>
      <c r="R7" s="35"/>
      <c r="S7" s="93"/>
      <c r="T7" s="35"/>
      <c r="U7" s="93"/>
      <c r="V7" s="93"/>
    </row>
    <row r="8" spans="1:25" x14ac:dyDescent="0.2">
      <c r="B8" s="20" t="s">
        <v>128</v>
      </c>
      <c r="C8" s="20" t="s">
        <v>124</v>
      </c>
      <c r="D8" s="45"/>
      <c r="E8" s="45"/>
      <c r="G8" s="34">
        <f>G7+1</f>
        <v>4</v>
      </c>
      <c r="H8" s="3" cm="1">
        <f t="array" ref="H8:J8">MMULT(H7:J7,m_P_trtC)</f>
        <v>0.57579814176749755</v>
      </c>
      <c r="I8" s="3">
        <v>0.39020602951352462</v>
      </c>
      <c r="J8" s="3">
        <v>3.3995828718977841E-2</v>
      </c>
      <c r="L8" s="92"/>
      <c r="N8" s="90"/>
      <c r="P8" s="93"/>
      <c r="Q8" s="93"/>
      <c r="R8" s="35"/>
      <c r="S8" s="93"/>
      <c r="T8" s="35"/>
      <c r="U8" s="93"/>
      <c r="V8" s="93"/>
    </row>
    <row r="9" spans="1:25" x14ac:dyDescent="0.2">
      <c r="G9" s="34">
        <f>G8+1</f>
        <v>5</v>
      </c>
      <c r="H9" s="3" cm="1">
        <f t="array" ref="H9:J9">MMULT(H8:J8,m_P_trtC)</f>
        <v>0.50157724273792181</v>
      </c>
      <c r="I9" s="3">
        <v>0.45358933686698472</v>
      </c>
      <c r="J9" s="3">
        <v>4.4833420395093512E-2</v>
      </c>
      <c r="L9" s="92"/>
      <c r="N9" s="90"/>
      <c r="P9" s="93"/>
      <c r="Q9" s="93"/>
      <c r="R9" s="35"/>
      <c r="S9" s="93"/>
      <c r="T9" s="35"/>
      <c r="U9" s="93"/>
      <c r="V9" s="93"/>
    </row>
    <row r="10" spans="1:25" x14ac:dyDescent="0.2">
      <c r="G10" s="34">
        <f t="shared" ref="G10:G62" si="1">G9+1</f>
        <v>6</v>
      </c>
      <c r="H10" s="3" cm="1">
        <f t="array" ref="H10:J10">MMULT(H9:J9,m_P_trtC)</f>
        <v>0.43692348443556095</v>
      </c>
      <c r="I10" s="3">
        <v>0.50677452328905859</v>
      </c>
      <c r="J10" s="3">
        <v>5.6301992275380519E-2</v>
      </c>
      <c r="L10" s="92"/>
      <c r="N10" s="90"/>
      <c r="P10" s="93"/>
      <c r="Q10" s="93"/>
      <c r="R10" s="35"/>
      <c r="S10" s="93"/>
      <c r="T10" s="35"/>
      <c r="U10" s="93"/>
      <c r="V10" s="93"/>
    </row>
    <row r="11" spans="1:25" x14ac:dyDescent="0.2">
      <c r="G11" s="34">
        <f t="shared" si="1"/>
        <v>7</v>
      </c>
      <c r="H11" s="3" cm="1">
        <f t="array" ref="H11:J11">MMULT(H10:J10,m_P_trtC)</f>
        <v>0.380603653804644</v>
      </c>
      <c r="I11" s="3">
        <v>0.55111231238515856</v>
      </c>
      <c r="J11" s="3">
        <v>6.8284033810197514E-2</v>
      </c>
      <c r="L11" s="92"/>
      <c r="N11" s="90"/>
      <c r="P11" s="93"/>
      <c r="Q11" s="93"/>
      <c r="R11" s="35"/>
      <c r="S11" s="93"/>
      <c r="T11" s="35"/>
      <c r="U11" s="93"/>
      <c r="V11" s="93"/>
    </row>
    <row r="12" spans="1:25" x14ac:dyDescent="0.2">
      <c r="G12" s="34">
        <f t="shared" si="1"/>
        <v>8</v>
      </c>
      <c r="H12" s="3" cm="1">
        <f t="array" ref="H12:J12">MMULT(H11:J11,m_P_trtC)</f>
        <v>0.33154350006290323</v>
      </c>
      <c r="I12" s="3">
        <v>0.58777867291773034</v>
      </c>
      <c r="J12" s="3">
        <v>8.0677827019366474E-2</v>
      </c>
      <c r="L12" s="92"/>
      <c r="N12" s="90"/>
      <c r="P12" s="93"/>
      <c r="Q12" s="93"/>
      <c r="R12" s="35"/>
      <c r="S12" s="93"/>
      <c r="T12" s="35"/>
      <c r="U12" s="93"/>
      <c r="V12" s="93"/>
    </row>
    <row r="13" spans="1:25" x14ac:dyDescent="0.2">
      <c r="G13" s="34">
        <f t="shared" si="1"/>
        <v>9</v>
      </c>
      <c r="H13" s="3" cm="1">
        <f t="array" ref="H13:J13">MMULT(H12:J12,m_P_trtC)</f>
        <v>0.28880724432136046</v>
      </c>
      <c r="I13" s="3">
        <v>0.61779735637533861</v>
      </c>
      <c r="J13" s="3">
        <v>9.3395399303300985E-2</v>
      </c>
      <c r="L13" s="92"/>
      <c r="N13" s="90"/>
      <c r="P13" s="93"/>
      <c r="Q13" s="93"/>
      <c r="R13" s="35"/>
      <c r="S13" s="93"/>
      <c r="T13" s="35"/>
      <c r="U13" s="93"/>
      <c r="V13" s="93"/>
    </row>
    <row r="14" spans="1:25" x14ac:dyDescent="0.2">
      <c r="G14" s="34">
        <f t="shared" si="1"/>
        <v>10</v>
      </c>
      <c r="H14" s="3" cm="1">
        <f t="array" ref="H14:J14">MMULT(H13:J13,m_P_trtC)</f>
        <v>0.25157973043257614</v>
      </c>
      <c r="I14" s="3">
        <v>0.6420595292234299</v>
      </c>
      <c r="J14" s="3">
        <v>0.10636074034399393</v>
      </c>
      <c r="L14" s="92"/>
      <c r="N14" s="90"/>
      <c r="P14" s="93"/>
      <c r="Q14" s="93"/>
      <c r="R14" s="35"/>
      <c r="S14" s="93"/>
      <c r="T14" s="35"/>
      <c r="U14" s="93"/>
      <c r="V14" s="93"/>
    </row>
    <row r="15" spans="1:25" x14ac:dyDescent="0.2">
      <c r="G15" s="34">
        <f t="shared" si="1"/>
        <v>11</v>
      </c>
      <c r="H15" s="3" cm="1">
        <f t="array" ref="H15:J15">MMULT(H14:J14,m_P_trtC)</f>
        <v>0.21915087661063395</v>
      </c>
      <c r="I15" s="3">
        <v>0.66134087433858579</v>
      </c>
      <c r="J15" s="3">
        <v>0.11950824905078027</v>
      </c>
      <c r="L15" s="92"/>
      <c r="N15" s="90"/>
      <c r="P15" s="93"/>
      <c r="Q15" s="93"/>
      <c r="R15" s="35"/>
      <c r="S15" s="93"/>
      <c r="T15" s="35"/>
      <c r="U15" s="93"/>
      <c r="V15" s="93"/>
    </row>
    <row r="16" spans="1:25" x14ac:dyDescent="0.2">
      <c r="G16" s="34">
        <f t="shared" si="1"/>
        <v>12</v>
      </c>
      <c r="H16" s="3" cm="1">
        <f t="array" ref="H16:J16">MMULT(H15:J15,m_P_trtC)</f>
        <v>0.19090213125131186</v>
      </c>
      <c r="I16" s="3">
        <v>0.67631648785439025</v>
      </c>
      <c r="J16" s="3">
        <v>0.13278138089429792</v>
      </c>
      <c r="L16" s="92"/>
      <c r="N16" s="90"/>
      <c r="P16" s="93"/>
      <c r="Q16" s="93"/>
      <c r="R16" s="35"/>
      <c r="S16" s="93"/>
      <c r="T16" s="35"/>
      <c r="U16" s="93"/>
      <c r="V16" s="93"/>
    </row>
    <row r="17" spans="7:22" x14ac:dyDescent="0.2">
      <c r="G17" s="34">
        <f t="shared" si="1"/>
        <v>13</v>
      </c>
      <c r="H17" s="3" cm="1">
        <f t="array" ref="H17:J17">MMULT(H16:J16,m_P_trtC)</f>
        <v>0.16629467460923097</v>
      </c>
      <c r="I17" s="3">
        <v>0.68757385559587558</v>
      </c>
      <c r="J17" s="3">
        <v>0.14613146979489353</v>
      </c>
      <c r="L17" s="92"/>
      <c r="N17" s="90"/>
      <c r="P17" s="93"/>
      <c r="Q17" s="93"/>
      <c r="R17" s="35"/>
      <c r="S17" s="93"/>
      <c r="T17" s="35"/>
      <c r="U17" s="93"/>
      <c r="V17" s="93"/>
    </row>
    <row r="18" spans="7:22" x14ac:dyDescent="0.2">
      <c r="G18" s="34">
        <f t="shared" si="1"/>
        <v>14</v>
      </c>
      <c r="H18" s="3" cm="1">
        <f t="array" ref="H18:J18">MMULT(H17:J17,m_P_trtC)</f>
        <v>0.14485914128944527</v>
      </c>
      <c r="I18" s="3">
        <v>0.69562415664877775</v>
      </c>
      <c r="J18" s="3">
        <v>0.15951670206177709</v>
      </c>
      <c r="L18" s="92"/>
      <c r="N18" s="90"/>
      <c r="P18" s="93"/>
      <c r="Q18" s="93"/>
      <c r="R18" s="35"/>
      <c r="S18" s="93"/>
      <c r="T18" s="35"/>
      <c r="U18" s="93"/>
      <c r="V18" s="93"/>
    </row>
    <row r="19" spans="7:22" x14ac:dyDescent="0.2">
      <c r="G19" s="34">
        <f t="shared" si="1"/>
        <v>15</v>
      </c>
      <c r="H19" s="3" cm="1">
        <f t="array" ref="H19:J19">MMULT(H18:J18,m_P_trtC)</f>
        <v>0.12618666751912117</v>
      </c>
      <c r="I19" s="3">
        <v>0.70091210970084128</v>
      </c>
      <c r="J19" s="3">
        <v>0.17290122278003761</v>
      </c>
      <c r="L19" s="92"/>
      <c r="N19" s="90"/>
      <c r="P19" s="93"/>
      <c r="Q19" s="93"/>
      <c r="R19" s="35"/>
      <c r="S19" s="93"/>
      <c r="T19" s="35"/>
      <c r="U19" s="93"/>
      <c r="V19" s="93"/>
    </row>
    <row r="20" spans="7:22" x14ac:dyDescent="0.2">
      <c r="G20" s="34">
        <f t="shared" si="1"/>
        <v>16</v>
      </c>
      <c r="H20" s="3" cm="1">
        <f t="array" ref="H20:J20">MMULT(H19:J19,m_P_trtC)</f>
        <v>0.1099210924339603</v>
      </c>
      <c r="I20" s="3">
        <v>0.70382454999651656</v>
      </c>
      <c r="J20" s="3">
        <v>0.18625435756952327</v>
      </c>
      <c r="L20" s="92"/>
      <c r="N20" s="90"/>
      <c r="P20" s="93"/>
      <c r="Q20" s="93"/>
      <c r="R20" s="35"/>
      <c r="S20" s="93"/>
      <c r="T20" s="35"/>
      <c r="U20" s="93"/>
      <c r="V20" s="93"/>
    </row>
    <row r="21" spans="7:22" x14ac:dyDescent="0.2">
      <c r="G21" s="34">
        <f t="shared" si="1"/>
        <v>17</v>
      </c>
      <c r="H21" s="3" cm="1">
        <f t="array" ref="H21:J21">MMULT(H20:J20,m_P_trtC)</f>
        <v>9.5752164625825864E-2</v>
      </c>
      <c r="I21" s="3">
        <v>0.70469790053341419</v>
      </c>
      <c r="J21" s="3">
        <v>0.19954993484076008</v>
      </c>
      <c r="L21" s="92"/>
      <c r="N21" s="90"/>
      <c r="P21" s="93"/>
      <c r="Q21" s="93"/>
      <c r="R21" s="35"/>
      <c r="S21" s="93"/>
      <c r="T21" s="35"/>
      <c r="U21" s="93"/>
      <c r="V21" s="93"/>
    </row>
    <row r="22" spans="7:22" x14ac:dyDescent="0.2">
      <c r="G22" s="34">
        <f t="shared" si="1"/>
        <v>18</v>
      </c>
      <c r="H22" s="3" cm="1">
        <f t="array" ref="H22:J22">MMULT(H21:J21,m_P_trtC)</f>
        <v>8.3409624372497979E-2</v>
      </c>
      <c r="I22" s="3">
        <v>0.70382468003698162</v>
      </c>
      <c r="J22" s="3">
        <v>0.21276569559052053</v>
      </c>
      <c r="L22" s="92"/>
      <c r="N22" s="90"/>
      <c r="P22" s="93"/>
      <c r="Q22" s="93"/>
      <c r="R22" s="35"/>
      <c r="S22" s="93"/>
      <c r="T22" s="35"/>
      <c r="U22" s="93"/>
      <c r="V22" s="93"/>
    </row>
    <row r="23" spans="7:22" x14ac:dyDescent="0.2">
      <c r="G23" s="34">
        <f t="shared" si="1"/>
        <v>19</v>
      </c>
      <c r="H23" s="3" cm="1">
        <f t="array" ref="H23:J23">MMULT(H22:J22,m_P_trtC)</f>
        <v>7.2658048673343009E-2</v>
      </c>
      <c r="I23" s="3">
        <v>0.70145917187672702</v>
      </c>
      <c r="J23" s="3">
        <v>0.22588277944993015</v>
      </c>
      <c r="L23" s="92"/>
      <c r="N23" s="90"/>
      <c r="P23" s="93"/>
      <c r="Q23" s="93"/>
      <c r="R23" s="35"/>
      <c r="S23" s="93"/>
      <c r="T23" s="35"/>
      <c r="U23" s="93"/>
      <c r="V23" s="93"/>
    </row>
    <row r="24" spans="7:22" x14ac:dyDescent="0.2">
      <c r="G24" s="34">
        <f t="shared" si="1"/>
        <v>20</v>
      </c>
      <c r="H24" s="3" cm="1">
        <f t="array" ref="H24:J24">MMULT(H23:J23,m_P_trtC)</f>
        <v>6.3292360764527669E-2</v>
      </c>
      <c r="I24" s="3">
        <v>0.69782236208249693</v>
      </c>
      <c r="J24" s="3">
        <v>0.23888527715297564</v>
      </c>
      <c r="L24" s="92"/>
      <c r="N24" s="90"/>
      <c r="P24" s="93"/>
      <c r="Q24" s="93"/>
      <c r="R24" s="35"/>
      <c r="S24" s="93"/>
      <c r="T24" s="35"/>
      <c r="U24" s="93"/>
      <c r="V24" s="93"/>
    </row>
    <row r="25" spans="7:22" x14ac:dyDescent="0.2">
      <c r="G25" s="34">
        <f t="shared" si="1"/>
        <v>21</v>
      </c>
      <c r="H25" s="3" cm="1">
        <f t="array" ref="H25:J25">MMULT(H24:J24,m_P_trtC)</f>
        <v>5.5133918461766039E-2</v>
      </c>
      <c r="I25" s="3">
        <v>0.69310624067752957</v>
      </c>
      <c r="J25" s="3">
        <v>0.25175984086070469</v>
      </c>
      <c r="L25" s="92"/>
      <c r="N25" s="90"/>
      <c r="P25" s="93"/>
      <c r="Q25" s="93"/>
      <c r="R25" s="35"/>
      <c r="S25" s="93"/>
      <c r="T25" s="35"/>
      <c r="U25" s="93"/>
      <c r="V25" s="93"/>
    </row>
    <row r="26" spans="7:22" x14ac:dyDescent="0.2">
      <c r="G26" s="34">
        <f t="shared" si="1"/>
        <v>22</v>
      </c>
      <c r="H26" s="3" cm="1">
        <f t="array" ref="H26:J26">MMULT(H25:J25,m_P_trtC)</f>
        <v>4.8027106719209303E-2</v>
      </c>
      <c r="I26" s="3">
        <v>0.6874775484003296</v>
      </c>
      <c r="J26" s="3">
        <v>0.26449534488046139</v>
      </c>
      <c r="L26" s="92"/>
      <c r="N26" s="90"/>
      <c r="P26" s="93"/>
      <c r="Q26" s="93"/>
      <c r="R26" s="35"/>
      <c r="S26" s="93"/>
      <c r="T26" s="35"/>
      <c r="U26" s="93"/>
      <c r="V26" s="93"/>
    </row>
    <row r="27" spans="7:22" x14ac:dyDescent="0.2">
      <c r="G27" s="34">
        <f t="shared" si="1"/>
        <v>23</v>
      </c>
      <c r="H27" s="3" cm="1">
        <f t="array" ref="H27:J27">MMULT(H26:J26,m_P_trtC)</f>
        <v>4.183636941056329E-2</v>
      </c>
      <c r="I27" s="3">
        <v>0.68108104030819705</v>
      </c>
      <c r="J27" s="3">
        <v>0.27708259028123999</v>
      </c>
      <c r="L27" s="92"/>
      <c r="N27" s="90"/>
      <c r="P27" s="93"/>
      <c r="Q27" s="93"/>
      <c r="R27" s="35"/>
      <c r="S27" s="93"/>
      <c r="T27" s="35"/>
      <c r="U27" s="93"/>
      <c r="V27" s="93"/>
    </row>
    <row r="28" spans="7:22" x14ac:dyDescent="0.2">
      <c r="G28" s="34">
        <f t="shared" si="1"/>
        <v>24</v>
      </c>
      <c r="H28" s="3" cm="1">
        <f t="array" ref="H28:J28">MMULT(H27:J27,m_P_trtC)</f>
        <v>3.6443623716293103E-2</v>
      </c>
      <c r="I28" s="3">
        <v>0.67404232853969903</v>
      </c>
      <c r="J28" s="3">
        <v>0.28951404774400818</v>
      </c>
      <c r="L28" s="92"/>
      <c r="N28" s="90"/>
      <c r="P28" s="93"/>
      <c r="Q28" s="93"/>
      <c r="R28" s="35"/>
      <c r="S28" s="93"/>
      <c r="T28" s="35"/>
      <c r="U28" s="93"/>
      <c r="V28" s="93"/>
    </row>
    <row r="29" spans="7:22" x14ac:dyDescent="0.2">
      <c r="G29" s="34">
        <f t="shared" si="1"/>
        <v>25</v>
      </c>
      <c r="H29" s="3" cm="1">
        <f t="array" ref="H29:J29">MMULT(H28:J28,m_P_trtC)</f>
        <v>3.1746007798645615E-2</v>
      </c>
      <c r="I29" s="3">
        <v>0.66647035848572389</v>
      </c>
      <c r="J29" s="3">
        <v>0.30178363371563077</v>
      </c>
      <c r="L29" s="92"/>
      <c r="N29" s="90"/>
      <c r="P29" s="93"/>
      <c r="Q29" s="93"/>
      <c r="R29" s="35"/>
      <c r="S29" s="93"/>
      <c r="T29" s="35"/>
      <c r="U29" s="93"/>
      <c r="V29" s="93"/>
    </row>
    <row r="30" spans="7:22" x14ac:dyDescent="0.2">
      <c r="G30" s="34">
        <f t="shared" si="1"/>
        <v>26</v>
      </c>
      <c r="H30" s="3" cm="1">
        <f t="array" ref="H30:J30">MMULT(H29:J29,m_P_trtC)</f>
        <v>2.7653918803390014E-2</v>
      </c>
      <c r="I30" s="3">
        <v>0.65845956562587726</v>
      </c>
      <c r="J30" s="3">
        <v>0.31388651557073294</v>
      </c>
      <c r="L30" s="92"/>
      <c r="N30" s="90"/>
      <c r="P30" s="93"/>
      <c r="Q30" s="93"/>
      <c r="R30" s="35"/>
      <c r="S30" s="93"/>
      <c r="T30" s="35"/>
      <c r="U30" s="93"/>
      <c r="V30" s="93"/>
    </row>
    <row r="31" spans="7:22" x14ac:dyDescent="0.2">
      <c r="G31" s="34">
        <f t="shared" si="1"/>
        <v>27</v>
      </c>
      <c r="H31" s="3" cm="1">
        <f t="array" ref="H31:J31">MMULT(H30:J30,m_P_trtC)</f>
        <v>2.408930376490092E-2</v>
      </c>
      <c r="I31" s="3">
        <v>0.65009175419549292</v>
      </c>
      <c r="J31" s="3">
        <v>0.32581894203960637</v>
      </c>
      <c r="L31" s="92"/>
      <c r="N31" s="90"/>
      <c r="P31" s="93"/>
      <c r="Q31" s="93"/>
      <c r="R31" s="35"/>
      <c r="S31" s="93"/>
      <c r="T31" s="35"/>
      <c r="U31" s="93"/>
      <c r="V31" s="93"/>
    </row>
    <row r="32" spans="7:22" x14ac:dyDescent="0.2">
      <c r="G32" s="34">
        <f t="shared" si="1"/>
        <v>28</v>
      </c>
      <c r="H32" s="3" cm="1">
        <f t="array" ref="H32:J32">MMULT(H31:J31,m_P_trtC)</f>
        <v>2.0984170815115472E-2</v>
      </c>
      <c r="I32" s="3">
        <v>0.64143773354223954</v>
      </c>
      <c r="J32" s="3">
        <v>0.33757809564264524</v>
      </c>
      <c r="L32" s="92"/>
      <c r="N32" s="90"/>
      <c r="P32" s="93"/>
      <c r="Q32" s="93"/>
      <c r="R32" s="35"/>
      <c r="S32" s="93"/>
      <c r="T32" s="35"/>
      <c r="U32" s="93"/>
      <c r="V32" s="93"/>
    </row>
    <row r="33" spans="7:22" x14ac:dyDescent="0.2">
      <c r="G33" s="34">
        <f t="shared" si="1"/>
        <v>29</v>
      </c>
      <c r="H33" s="3" cm="1">
        <f t="array" ref="H33:J33">MMULT(H32:J32,m_P_trtC)</f>
        <v>1.8279292298996629E-2</v>
      </c>
      <c r="I33" s="3">
        <v>0.6325587434090032</v>
      </c>
      <c r="J33" s="3">
        <v>0.34916196429200042</v>
      </c>
      <c r="L33" s="92"/>
      <c r="N33" s="90"/>
      <c r="P33" s="93"/>
      <c r="Q33" s="93"/>
      <c r="R33" s="35"/>
      <c r="S33" s="93"/>
      <c r="T33" s="35"/>
      <c r="U33" s="93"/>
      <c r="V33" s="93"/>
    </row>
    <row r="34" spans="7:22" x14ac:dyDescent="0.2">
      <c r="G34" s="34">
        <f t="shared" si="1"/>
        <v>30</v>
      </c>
      <c r="H34" s="3" cm="1">
        <f t="array" ref="H34:J34">MMULT(H33:J33,m_P_trtC)</f>
        <v>1.5923075059581227E-2</v>
      </c>
      <c r="I34" s="3">
        <v>0.62350769535324091</v>
      </c>
      <c r="J34" s="3">
        <v>0.36056922958717813</v>
      </c>
      <c r="L34" s="92"/>
      <c r="N34" s="90"/>
      <c r="P34" s="93"/>
      <c r="Q34" s="93"/>
      <c r="R34" s="35"/>
      <c r="S34" s="93"/>
      <c r="T34" s="35"/>
      <c r="U34" s="93"/>
      <c r="V34" s="93"/>
    </row>
    <row r="35" spans="7:22" x14ac:dyDescent="0.2">
      <c r="G35" s="34">
        <f t="shared" si="1"/>
        <v>31</v>
      </c>
      <c r="H35" s="3" cm="1">
        <f t="array" ref="H35:J35">MMULT(H34:J34,m_P_trtC)</f>
        <v>1.3870576344302731E-2</v>
      </c>
      <c r="I35" s="3">
        <v>0.6143302540055352</v>
      </c>
      <c r="J35" s="3">
        <v>0.3717991696501623</v>
      </c>
      <c r="L35" s="92"/>
      <c r="N35" s="90"/>
      <c r="P35" s="93"/>
      <c r="Q35" s="93"/>
      <c r="R35" s="35"/>
      <c r="S35" s="93"/>
      <c r="T35" s="35"/>
      <c r="U35" s="93"/>
      <c r="V35" s="93"/>
    </row>
    <row r="36" spans="7:22" x14ac:dyDescent="0.2">
      <c r="G36" s="34">
        <f t="shared" si="1"/>
        <v>32</v>
      </c>
      <c r="H36" s="3" cm="1">
        <f t="array" ref="H36:J36">MMULT(H35:J35,m_P_trtC)</f>
        <v>1.2082646561875241E-2</v>
      </c>
      <c r="I36" s="3">
        <v>0.60506577881473234</v>
      </c>
      <c r="J36" s="3">
        <v>0.38285157462339264</v>
      </c>
      <c r="L36" s="92"/>
      <c r="N36" s="90"/>
      <c r="P36" s="93"/>
      <c r="Q36" s="93"/>
      <c r="R36" s="35"/>
      <c r="S36" s="93"/>
      <c r="T36" s="35"/>
      <c r="U36" s="93"/>
      <c r="V36" s="93"/>
    </row>
    <row r="37" spans="7:22" x14ac:dyDescent="0.2">
      <c r="G37" s="34">
        <f t="shared" si="1"/>
        <v>33</v>
      </c>
      <c r="H37" s="3" cm="1">
        <f t="array" ref="H37:J37">MMULT(H36:J36,m_P_trtC)</f>
        <v>1.0525182538587186E-2</v>
      </c>
      <c r="I37" s="3">
        <v>0.59574814426553369</v>
      </c>
      <c r="J37" s="3">
        <v>0.3937266731958794</v>
      </c>
      <c r="L37" s="92"/>
      <c r="N37" s="90"/>
      <c r="P37" s="93"/>
      <c r="Q37" s="93"/>
      <c r="R37" s="35"/>
      <c r="S37" s="93"/>
      <c r="T37" s="35"/>
      <c r="U37" s="93"/>
      <c r="V37" s="93"/>
    </row>
    <row r="38" spans="7:22" x14ac:dyDescent="0.2">
      <c r="G38" s="34">
        <f t="shared" si="1"/>
        <v>34</v>
      </c>
      <c r="H38" s="3" cm="1">
        <f t="array" ref="H38:J38">MMULT(H37:J37,m_P_trtC)</f>
        <v>9.1684770305312559E-3</v>
      </c>
      <c r="I38" s="3">
        <v>0.58640645423597282</v>
      </c>
      <c r="J38" s="3">
        <v>0.40442506873349621</v>
      </c>
      <c r="L38" s="92"/>
      <c r="N38" s="90"/>
      <c r="P38" s="93"/>
      <c r="Q38" s="93"/>
      <c r="R38" s="35"/>
      <c r="S38" s="93"/>
      <c r="T38" s="35"/>
      <c r="U38" s="93"/>
      <c r="V38" s="93"/>
    </row>
    <row r="39" spans="7:22" x14ac:dyDescent="0.2">
      <c r="G39" s="34">
        <f t="shared" si="1"/>
        <v>35</v>
      </c>
      <c r="H39" s="3" cm="1">
        <f t="array" ref="H39:J39">MMULT(H38:J38,m_P_trtC)</f>
        <v>7.9866520842937216E-3</v>
      </c>
      <c r="I39" s="3">
        <v>0.57706566414262095</v>
      </c>
      <c r="J39" s="3">
        <v>0.41494768377308555</v>
      </c>
      <c r="L39" s="92"/>
      <c r="N39" s="90"/>
      <c r="P39" s="93"/>
      <c r="Q39" s="93"/>
      <c r="R39" s="35"/>
      <c r="S39" s="93"/>
      <c r="T39" s="35"/>
      <c r="U39" s="93"/>
      <c r="V39" s="93"/>
    </row>
    <row r="40" spans="7:22" x14ac:dyDescent="0.2">
      <c r="G40" s="34">
        <f t="shared" si="1"/>
        <v>36</v>
      </c>
      <c r="H40" s="3" cm="1">
        <f t="array" ref="H40:J40">MMULT(H39:J39,m_P_trtC)</f>
        <v>6.9571654379612068E-3</v>
      </c>
      <c r="I40" s="3">
        <v>0.56774712276210126</v>
      </c>
      <c r="J40" s="3">
        <v>0.42529571179993775</v>
      </c>
      <c r="L40" s="92"/>
      <c r="N40" s="90"/>
      <c r="P40" s="93"/>
      <c r="Q40" s="93"/>
      <c r="R40" s="35"/>
      <c r="S40" s="93"/>
      <c r="T40" s="35"/>
      <c r="U40" s="93"/>
      <c r="V40" s="93"/>
    </row>
    <row r="41" spans="7:22" x14ac:dyDescent="0.2">
      <c r="G41" s="34">
        <f t="shared" si="1"/>
        <v>37</v>
      </c>
      <c r="H41" s="3" cm="1">
        <f t="array" ref="H41:J41">MMULT(H40:J40,m_P_trtC)</f>
        <v>6.0603805474822138E-3</v>
      </c>
      <c r="I41" s="3">
        <v>0.55846904408500231</v>
      </c>
      <c r="J41" s="3">
        <v>0.43547057536751577</v>
      </c>
      <c r="L41" s="92"/>
      <c r="N41" s="90"/>
      <c r="P41" s="93"/>
      <c r="Q41" s="93"/>
      <c r="R41" s="35"/>
      <c r="S41" s="93"/>
      <c r="T41" s="35"/>
      <c r="U41" s="93"/>
      <c r="V41" s="93"/>
    </row>
    <row r="42" spans="7:22" x14ac:dyDescent="0.2">
      <c r="G42" s="34">
        <f t="shared" si="1"/>
        <v>38</v>
      </c>
      <c r="H42" s="3" cm="1">
        <f t="array" ref="H42:J42">MMULT(H41:J41,m_P_trtC)</f>
        <v>5.2791920370178803E-3</v>
      </c>
      <c r="I42" s="3">
        <v>0.54924691822333094</v>
      </c>
      <c r="J42" s="3">
        <v>0.44547388973965141</v>
      </c>
      <c r="L42" s="92"/>
      <c r="N42" s="90"/>
      <c r="P42" s="93"/>
      <c r="Q42" s="93"/>
      <c r="R42" s="35"/>
      <c r="S42" s="93"/>
      <c r="T42" s="35"/>
      <c r="U42" s="93"/>
      <c r="V42" s="93"/>
    </row>
    <row r="43" spans="7:22" x14ac:dyDescent="0.2">
      <c r="G43" s="34">
        <f t="shared" si="1"/>
        <v>39</v>
      </c>
      <c r="H43" s="3" cm="1">
        <f t="array" ref="H43:J43">MMULT(H42:J42,m_P_trtC)</f>
        <v>4.5986994290798354E-3</v>
      </c>
      <c r="I43" s="3">
        <v>0.54009386922977276</v>
      </c>
      <c r="J43" s="3">
        <v>0.45530743134114765</v>
      </c>
      <c r="L43" s="92"/>
      <c r="N43" s="90"/>
      <c r="P43" s="93"/>
      <c r="Q43" s="93"/>
      <c r="R43" s="35"/>
      <c r="S43" s="93"/>
      <c r="T43" s="35"/>
      <c r="U43" s="93"/>
      <c r="V43" s="93"/>
    </row>
    <row r="44" spans="7:22" x14ac:dyDescent="0.2">
      <c r="G44" s="34">
        <f t="shared" si="1"/>
        <v>40</v>
      </c>
      <c r="H44" s="3" cm="1">
        <f t="array" ref="H44:J44">MMULT(H43:J43,m_P_trtC)</f>
        <v>4.0059229311471206E-3</v>
      </c>
      <c r="I44" s="3">
        <v>0.53102096667404697</v>
      </c>
      <c r="J44" s="3">
        <v>0.46497311039480616</v>
      </c>
      <c r="L44" s="92"/>
      <c r="N44" s="90"/>
      <c r="P44" s="93"/>
      <c r="Q44" s="93"/>
      <c r="R44" s="35"/>
      <c r="S44" s="93"/>
      <c r="T44" s="35"/>
      <c r="U44" s="93"/>
      <c r="V44" s="93"/>
    </row>
    <row r="45" spans="7:22" x14ac:dyDescent="0.2">
      <c r="G45" s="34">
        <f t="shared" si="1"/>
        <v>41</v>
      </c>
      <c r="H45" s="3" cm="1">
        <f t="array" ref="H45:J45">MMULT(H44:J44,m_P_trtC)</f>
        <v>3.4895558576441481E-3</v>
      </c>
      <c r="I45" s="3">
        <v>0.5220374969392455</v>
      </c>
      <c r="J45" s="3">
        <v>0.47447294720311051</v>
      </c>
      <c r="L45" s="92"/>
      <c r="N45" s="90"/>
      <c r="P45" s="93"/>
      <c r="Q45" s="93"/>
      <c r="R45" s="35"/>
      <c r="S45" s="93"/>
      <c r="T45" s="35"/>
      <c r="U45" s="93"/>
      <c r="V45" s="93"/>
    </row>
    <row r="46" spans="7:22" x14ac:dyDescent="0.2">
      <c r="G46" s="34">
        <f t="shared" si="1"/>
        <v>42</v>
      </c>
      <c r="H46" s="3" cm="1">
        <f t="array" ref="H46:J46">MMULT(H45:J45,m_P_trtC)</f>
        <v>3.0397489649486658E-3</v>
      </c>
      <c r="I46" s="3">
        <v>0.51315119943238219</v>
      </c>
      <c r="J46" s="3">
        <v>0.48380905160266924</v>
      </c>
      <c r="L46" s="92"/>
      <c r="N46" s="90"/>
      <c r="P46" s="93"/>
      <c r="Q46" s="93"/>
      <c r="R46" s="35"/>
      <c r="S46" s="93"/>
      <c r="T46" s="35"/>
      <c r="U46" s="93"/>
      <c r="V46" s="93"/>
    </row>
    <row r="47" spans="7:22" x14ac:dyDescent="0.2">
      <c r="G47" s="34">
        <f t="shared" si="1"/>
        <v>43</v>
      </c>
      <c r="H47" s="3" cm="1">
        <f t="array" ref="H47:J47">MMULT(H46:J46,m_P_trtC)</f>
        <v>2.6479225858114215E-3</v>
      </c>
      <c r="I47" s="3">
        <v>0.50436847223380121</v>
      </c>
      <c r="J47" s="3">
        <v>0.49298360518038742</v>
      </c>
      <c r="L47" s="92"/>
      <c r="N47" s="90"/>
      <c r="P47" s="93"/>
      <c r="Q47" s="93"/>
      <c r="R47" s="35"/>
      <c r="S47" s="93"/>
      <c r="T47" s="35"/>
      <c r="U47" s="93"/>
      <c r="V47" s="93"/>
    </row>
    <row r="48" spans="7:22" x14ac:dyDescent="0.2">
      <c r="G48" s="34">
        <f t="shared" si="1"/>
        <v>44</v>
      </c>
      <c r="H48" s="3" cm="1">
        <f t="array" ref="H48:J48">MMULT(H47:J47,m_P_trtC)</f>
        <v>2.3066029798183194E-3</v>
      </c>
      <c r="I48" s="3">
        <v>0.49569455112682687</v>
      </c>
      <c r="J48" s="3">
        <v>0.50199884589335486</v>
      </c>
      <c r="L48" s="92"/>
      <c r="N48" s="90"/>
      <c r="P48" s="93"/>
      <c r="Q48" s="93"/>
      <c r="R48" s="35"/>
      <c r="S48" s="93"/>
      <c r="T48" s="35"/>
      <c r="U48" s="93"/>
      <c r="V48" s="93"/>
    </row>
    <row r="49" spans="7:22" x14ac:dyDescent="0.2">
      <c r="G49" s="34">
        <f t="shared" si="1"/>
        <v>45</v>
      </c>
      <c r="H49" s="3" cm="1">
        <f t="array" ref="H49:J49">MMULT(H48:J48,m_P_trtC)</f>
        <v>2.0092797784253867E-3</v>
      </c>
      <c r="I49" s="3">
        <v>0.48713366544095171</v>
      </c>
      <c r="J49" s="3">
        <v>0.51085705478062293</v>
      </c>
      <c r="L49" s="92"/>
      <c r="N49" s="90"/>
      <c r="P49" s="93"/>
      <c r="Q49" s="93"/>
      <c r="R49" s="35"/>
      <c r="S49" s="93"/>
      <c r="T49" s="35"/>
      <c r="U49" s="93"/>
      <c r="V49" s="93"/>
    </row>
    <row r="50" spans="7:22" x14ac:dyDescent="0.2">
      <c r="G50" s="34">
        <f t="shared" si="1"/>
        <v>46</v>
      </c>
      <c r="H50" s="3" cm="1">
        <f t="array" ref="H50:J50">MMULT(H49:J49,m_P_trtC)</f>
        <v>1.7502818054571157E-3</v>
      </c>
      <c r="I50" s="3">
        <v>0.47868917369927011</v>
      </c>
      <c r="J50" s="3">
        <v>0.51956054449527278</v>
      </c>
      <c r="L50" s="92"/>
      <c r="N50" s="90"/>
      <c r="P50" s="93"/>
      <c r="Q50" s="93"/>
      <c r="R50" s="35"/>
      <c r="S50" s="93"/>
      <c r="T50" s="35"/>
      <c r="U50" s="93"/>
      <c r="V50" s="93"/>
    </row>
    <row r="51" spans="7:22" x14ac:dyDescent="0.2">
      <c r="G51" s="34">
        <f t="shared" si="1"/>
        <v>47</v>
      </c>
      <c r="H51" s="3" cm="1">
        <f t="array" ref="H51:J51">MMULT(H50:J50,m_P_trtC)</f>
        <v>1.5246689044544034E-3</v>
      </c>
      <c r="I51" s="3">
        <v>0.47036368167532477</v>
      </c>
      <c r="J51" s="3">
        <v>0.52811164942022082</v>
      </c>
      <c r="L51" s="92"/>
      <c r="N51" s="90"/>
      <c r="P51" s="93"/>
      <c r="Q51" s="93"/>
      <c r="R51" s="35"/>
      <c r="S51" s="93"/>
      <c r="T51" s="35"/>
      <c r="U51" s="93"/>
      <c r="V51" s="93"/>
    </row>
    <row r="52" spans="7:22" x14ac:dyDescent="0.2">
      <c r="G52" s="34">
        <f t="shared" si="1"/>
        <v>48</v>
      </c>
      <c r="H52" s="3" cm="1">
        <f t="array" ref="H52:J52">MMULT(H51:J51,m_P_trtC)</f>
        <v>1.3281377095747608E-3</v>
      </c>
      <c r="I52" s="3">
        <v>0.46215914512869044</v>
      </c>
      <c r="J52" s="3">
        <v>0.53651271716173476</v>
      </c>
      <c r="L52" s="92"/>
      <c r="N52" s="90"/>
      <c r="P52" s="93"/>
      <c r="Q52" s="93"/>
      <c r="R52" s="35"/>
      <c r="S52" s="93"/>
      <c r="T52" s="35"/>
      <c r="U52" s="93"/>
      <c r="V52" s="93"/>
    </row>
    <row r="53" spans="7:22" x14ac:dyDescent="0.2">
      <c r="G53" s="34">
        <f t="shared" si="1"/>
        <v>49</v>
      </c>
      <c r="H53" s="3" cm="1">
        <f t="array" ref="H53:J53">MMULT(H52:J52,m_P_trtC)</f>
        <v>1.1569395627083468E-3</v>
      </c>
      <c r="I53" s="3">
        <v>0.45407695919606855</v>
      </c>
      <c r="J53" s="3">
        <v>0.54476610124122304</v>
      </c>
      <c r="L53" s="92"/>
      <c r="N53" s="90"/>
      <c r="P53" s="93"/>
      <c r="Q53" s="93"/>
      <c r="R53" s="35"/>
      <c r="S53" s="93"/>
      <c r="T53" s="35"/>
      <c r="U53" s="93"/>
      <c r="V53" s="93"/>
    </row>
    <row r="54" spans="7:22" x14ac:dyDescent="0.2">
      <c r="G54" s="34">
        <f t="shared" si="1"/>
        <v>50</v>
      </c>
      <c r="H54" s="3" cm="1">
        <f t="array" ref="H54:J54">MMULT(H53:J53,m_P_trtC)</f>
        <v>1.0078090111516678E-3</v>
      </c>
      <c r="I54" s="3">
        <v>0.44611803615982487</v>
      </c>
      <c r="J54" s="3">
        <v>0.55287415482902336</v>
      </c>
      <c r="L54" s="92"/>
      <c r="N54" s="90"/>
      <c r="P54" s="93"/>
      <c r="Q54" s="93"/>
      <c r="R54" s="35"/>
      <c r="S54" s="93"/>
      <c r="T54" s="35"/>
      <c r="U54" s="93"/>
      <c r="V54" s="93"/>
    </row>
    <row r="55" spans="7:22" x14ac:dyDescent="0.2">
      <c r="G55" s="34">
        <f t="shared" si="1"/>
        <v>51</v>
      </c>
      <c r="H55" s="3" cm="1">
        <f t="array" ref="H55:J55">MMULT(H54:J54,m_P_trtC)</f>
        <v>8.779015219955317E-4</v>
      </c>
      <c r="I55" s="3">
        <v>0.43828287309391134</v>
      </c>
      <c r="J55" s="3">
        <v>0.56083922538409303</v>
      </c>
      <c r="L55" s="92"/>
      <c r="N55" s="90"/>
      <c r="P55" s="93"/>
      <c r="Q55" s="93"/>
      <c r="R55" s="35"/>
      <c r="S55" s="93"/>
      <c r="T55" s="35"/>
      <c r="U55" s="93"/>
      <c r="V55" s="93"/>
    </row>
    <row r="56" spans="7:22" x14ac:dyDescent="0.2">
      <c r="G56" s="34">
        <f t="shared" si="1"/>
        <v>52</v>
      </c>
      <c r="H56" s="3" cm="1">
        <f t="array" ref="H56:J56">MMULT(H55:J55,m_P_trtC)</f>
        <v>7.6473922518448755E-4</v>
      </c>
      <c r="I56" s="3">
        <v>0.43057161069373828</v>
      </c>
      <c r="J56" s="3">
        <v>0.56866365008107711</v>
      </c>
      <c r="L56" s="92"/>
      <c r="N56" s="90"/>
      <c r="P56" s="93"/>
      <c r="Q56" s="93"/>
      <c r="R56" s="35"/>
      <c r="S56" s="93"/>
      <c r="T56" s="35"/>
      <c r="U56" s="93"/>
      <c r="V56" s="93"/>
    </row>
    <row r="57" spans="7:22" x14ac:dyDescent="0.2">
      <c r="G57" s="34">
        <f t="shared" si="1"/>
        <v>53</v>
      </c>
      <c r="H57" s="3" cm="1">
        <f t="array" ref="H57:J57">MMULT(H56:J56,m_P_trtC)</f>
        <v>6.6616365034476729E-4</v>
      </c>
      <c r="I57" s="3">
        <v>0.4229840844281133</v>
      </c>
      <c r="J57" s="3">
        <v>0.57634975192154181</v>
      </c>
      <c r="L57" s="92"/>
      <c r="N57" s="90"/>
      <c r="P57" s="93"/>
      <c r="Q57" s="93"/>
      <c r="R57" s="35"/>
      <c r="S57" s="93"/>
      <c r="T57" s="35"/>
      <c r="U57" s="93"/>
      <c r="V57" s="93"/>
    </row>
    <row r="58" spans="7:22" x14ac:dyDescent="0.2">
      <c r="G58" s="34">
        <f t="shared" si="1"/>
        <v>54</v>
      </c>
      <c r="H58" s="3" cm="1">
        <f t="array" ref="H58:J58">MMULT(H57:J57,m_P_trtC)</f>
        <v>5.802945558776696E-4</v>
      </c>
      <c r="I58" s="3">
        <v>0.41551986900462939</v>
      </c>
      <c r="J58" s="3">
        <v>0.58389983643949284</v>
      </c>
      <c r="L58" s="92"/>
      <c r="N58" s="90"/>
      <c r="P58" s="93"/>
      <c r="Q58" s="93"/>
      <c r="R58" s="35"/>
      <c r="S58" s="93"/>
      <c r="T58" s="35"/>
      <c r="U58" s="93"/>
      <c r="V58" s="93"/>
    </row>
    <row r="59" spans="7:22" x14ac:dyDescent="0.2">
      <c r="G59" s="34">
        <f t="shared" si="1"/>
        <v>55</v>
      </c>
      <c r="H59" s="3" cm="1">
        <f t="array" ref="H59:J59">MMULT(H58:J58,m_P_trtC)</f>
        <v>5.0549406501988509E-4</v>
      </c>
      <c r="I59" s="3">
        <v>0.4081783170120642</v>
      </c>
      <c r="J59" s="3">
        <v>0.59131618892291582</v>
      </c>
      <c r="L59" s="92"/>
      <c r="N59" s="90"/>
      <c r="P59" s="93"/>
      <c r="Q59" s="93"/>
      <c r="R59" s="35"/>
      <c r="S59" s="93"/>
      <c r="T59" s="35"/>
      <c r="U59" s="93"/>
      <c r="V59" s="93"/>
    </row>
    <row r="60" spans="7:22" x14ac:dyDescent="0.2">
      <c r="G60" s="34">
        <f t="shared" si="1"/>
        <v>56</v>
      </c>
      <c r="H60" s="3" cm="1">
        <f t="array" ref="H60:J60">MMULT(H59:J59,m_P_trtC)</f>
        <v>4.4033542479794387E-4</v>
      </c>
      <c r="I60" s="3">
        <v>0.40095859249200783</v>
      </c>
      <c r="J60" s="3">
        <v>0.59860107208319413</v>
      </c>
      <c r="L60" s="92"/>
      <c r="N60" s="90"/>
      <c r="P60" s="93"/>
      <c r="Q60" s="93"/>
      <c r="R60" s="35"/>
      <c r="S60" s="93"/>
      <c r="T60" s="35"/>
      <c r="U60" s="93"/>
      <c r="V60" s="93"/>
    </row>
    <row r="61" spans="7:22" x14ac:dyDescent="0.2">
      <c r="G61" s="34">
        <f t="shared" si="1"/>
        <v>57</v>
      </c>
      <c r="H61" s="3" cm="1">
        <f t="array" ref="H61:J61">MMULT(H60:J60,m_P_trtC)</f>
        <v>3.8357579198157005E-4</v>
      </c>
      <c r="I61" s="3">
        <v>0.39385970009494808</v>
      </c>
      <c r="J61" s="3">
        <v>0.60575672411307024</v>
      </c>
      <c r="L61" s="92"/>
      <c r="N61" s="90"/>
      <c r="P61" s="93"/>
      <c r="Q61" s="93"/>
      <c r="R61" s="35"/>
      <c r="S61" s="93"/>
      <c r="T61" s="35"/>
      <c r="U61" s="93"/>
      <c r="V61" s="93"/>
    </row>
    <row r="62" spans="7:22" x14ac:dyDescent="0.2">
      <c r="G62" s="34">
        <f t="shared" si="1"/>
        <v>58</v>
      </c>
      <c r="H62" s="3" cm="1">
        <f t="array" ref="H62:J62">MMULT(H61:J61,m_P_trtC)</f>
        <v>3.3413252695215748E-4</v>
      </c>
      <c r="I62" s="3">
        <v>0.38688051039155175</v>
      </c>
      <c r="J62" s="3">
        <v>0.61278535708149595</v>
      </c>
      <c r="L62" s="92"/>
      <c r="N62" s="90"/>
      <c r="P62" s="93"/>
      <c r="Q62" s="93"/>
      <c r="R62" s="35"/>
      <c r="S62" s="93"/>
      <c r="T62" s="35"/>
      <c r="U62" s="93"/>
      <c r="V62" s="93"/>
    </row>
    <row r="63" spans="7:22" x14ac:dyDescent="0.2">
      <c r="G63" s="34">
        <f>G62+1</f>
        <v>59</v>
      </c>
      <c r="H63" s="3" cm="1">
        <f t="array" ref="H63:J63">MMULT(H62:J62,m_P_trtC)</f>
        <v>2.9106254331294848E-4</v>
      </c>
      <c r="I63" s="3">
        <v>0.38001978183628538</v>
      </c>
      <c r="J63" s="3">
        <v>0.6196891556204015</v>
      </c>
      <c r="L63" s="92"/>
      <c r="N63" s="90"/>
      <c r="P63" s="93"/>
      <c r="Q63" s="93"/>
      <c r="R63" s="35"/>
      <c r="S63" s="93"/>
      <c r="T63" s="35"/>
      <c r="U63" s="93"/>
      <c r="V63" s="93"/>
    </row>
    <row r="64" spans="7:22" x14ac:dyDescent="0.2">
      <c r="G64" s="34">
        <f>G63+1</f>
        <v>60</v>
      </c>
      <c r="H64" s="3" cm="1">
        <f t="array" ref="H64:J64">MMULT(H63:J63,m_P_trtC)</f>
        <v>2.535443193530578E-4</v>
      </c>
      <c r="I64" s="3">
        <v>0.37327617981640809</v>
      </c>
      <c r="J64" s="3">
        <v>0.62647027586423865</v>
      </c>
      <c r="L64" s="92"/>
      <c r="N64" s="90"/>
      <c r="P64" s="93"/>
      <c r="Q64" s="93"/>
      <c r="R64" s="35"/>
      <c r="S64" s="93"/>
      <c r="T64" s="35"/>
      <c r="U64" s="93"/>
      <c r="V64" s="93"/>
    </row>
    <row r="65" spans="7:22" x14ac:dyDescent="0.2">
      <c r="G65" s="34">
        <f t="shared" ref="G65:G79" si="2">G64+1</f>
        <v>61</v>
      </c>
      <c r="H65" s="3" cm="1">
        <f t="array" ref="H65:J65">MMULT(H64:J64,m_P_trtC)</f>
        <v>2.2086222824998426E-4</v>
      </c>
      <c r="I65" s="3">
        <v>0.36664829316352449</v>
      </c>
      <c r="J65" s="3">
        <v>0.63313084460822533</v>
      </c>
      <c r="L65" s="92"/>
      <c r="N65" s="90"/>
      <c r="P65" s="93"/>
      <c r="Q65" s="93"/>
      <c r="R65" s="35"/>
      <c r="S65" s="93"/>
      <c r="T65" s="35"/>
      <c r="U65" s="93"/>
      <c r="V65" s="93"/>
    </row>
    <row r="66" spans="7:22" x14ac:dyDescent="0.2">
      <c r="G66" s="34">
        <f t="shared" si="2"/>
        <v>62</v>
      </c>
      <c r="H66" s="3" cm="1">
        <f t="array" ref="H66:J66">MMULT(H65:J65,m_P_trtC)</f>
        <v>1.9239288812313059E-4</v>
      </c>
      <c r="I66" s="3">
        <v>0.36013464845623827</v>
      </c>
      <c r="J66" s="3">
        <v>0.63967295865563845</v>
      </c>
      <c r="L66" s="92"/>
      <c r="N66" s="90"/>
      <c r="P66" s="93"/>
      <c r="Q66" s="93"/>
      <c r="R66" s="35"/>
      <c r="S66" s="93"/>
      <c r="T66" s="35"/>
      <c r="U66" s="93"/>
      <c r="V66" s="93"/>
    </row>
    <row r="67" spans="7:22" x14ac:dyDescent="0.2">
      <c r="G67" s="34">
        <f t="shared" si="2"/>
        <v>63</v>
      </c>
      <c r="H67" s="3" cm="1">
        <f t="array" ref="H67:J67">MMULT(H66:J66,m_P_trtC)</f>
        <v>1.6759327157771751E-4</v>
      </c>
      <c r="I67" s="3">
        <v>0.35373372240007356</v>
      </c>
      <c r="J67" s="3">
        <v>0.6460986843283486</v>
      </c>
      <c r="L67" s="92"/>
      <c r="N67" s="90"/>
      <c r="P67" s="93"/>
      <c r="Q67" s="93"/>
      <c r="R67" s="35"/>
      <c r="S67" s="93"/>
      <c r="T67" s="35"/>
      <c r="U67" s="93"/>
      <c r="V67" s="93"/>
    </row>
    <row r="68" spans="7:22" x14ac:dyDescent="0.2">
      <c r="G68" s="34">
        <f t="shared" si="2"/>
        <v>64</v>
      </c>
      <c r="H68" s="3" cm="1">
        <f t="array" ref="H68:J68">MMULT(H67:J67,m_P_trtC)</f>
        <v>1.4599034793919566E-4</v>
      </c>
      <c r="I68" s="3">
        <v>0.34744395253391591</v>
      </c>
      <c r="J68" s="3">
        <v>0.6524100571181447</v>
      </c>
      <c r="L68" s="92"/>
      <c r="N68" s="90"/>
      <c r="P68" s="93"/>
      <c r="Q68" s="93"/>
      <c r="R68" s="35"/>
      <c r="S68" s="93"/>
      <c r="T68" s="35"/>
      <c r="U68" s="93"/>
      <c r="V68" s="93"/>
    </row>
    <row r="69" spans="7:22" x14ac:dyDescent="0.2">
      <c r="G69" s="34">
        <f t="shared" si="2"/>
        <v>65</v>
      </c>
      <c r="H69" s="3" cm="1">
        <f t="array" ref="H69:J69">MMULT(H68:J68,m_P_trtC)</f>
        <v>1.2717206061296985E-4</v>
      </c>
      <c r="I69" s="3">
        <v>0.34126374648007307</v>
      </c>
      <c r="J69" s="3">
        <v>0.65860908145931374</v>
      </c>
      <c r="L69" s="92"/>
      <c r="N69" s="90"/>
      <c r="P69" s="93"/>
      <c r="Q69" s="93"/>
      <c r="R69" s="35"/>
      <c r="S69" s="93"/>
      <c r="T69" s="35"/>
      <c r="U69" s="93"/>
      <c r="V69" s="93"/>
    </row>
    <row r="70" spans="7:22" x14ac:dyDescent="0.2">
      <c r="G70" s="34">
        <f t="shared" si="2"/>
        <v>66</v>
      </c>
      <c r="H70" s="3" cm="1">
        <f t="array" ref="H70:J70">MMULT(H69:J69,m_P_trtC)</f>
        <v>1.1077946747058066E-4</v>
      </c>
      <c r="I70" s="3">
        <v>0.33519148992704473</v>
      </c>
      <c r="J70" s="3">
        <v>0.66469773060548443</v>
      </c>
      <c r="L70" s="92"/>
      <c r="N70" s="90"/>
      <c r="P70" s="93"/>
      <c r="Q70" s="93"/>
      <c r="R70" s="35"/>
      <c r="S70" s="93"/>
      <c r="T70" s="35"/>
      <c r="U70" s="93"/>
      <c r="V70" s="93"/>
    </row>
    <row r="71" spans="7:22" x14ac:dyDescent="0.2">
      <c r="G71" s="34">
        <f t="shared" si="2"/>
        <v>67</v>
      </c>
      <c r="H71" s="3" cm="1">
        <f t="array" ref="H71:J71">MMULT(H70:J70,m_P_trtC)</f>
        <v>9.6499894347185311E-5</v>
      </c>
      <c r="I71" s="3">
        <v>0.32922555350969401</v>
      </c>
      <c r="J71" s="3">
        <v>0.67067794659595859</v>
      </c>
      <c r="L71" s="92"/>
      <c r="N71" s="90"/>
      <c r="P71" s="93"/>
      <c r="Q71" s="93"/>
      <c r="R71" s="35"/>
      <c r="S71" s="93"/>
      <c r="T71" s="35"/>
      <c r="U71" s="93"/>
      <c r="V71" s="93"/>
    </row>
    <row r="72" spans="7:22" x14ac:dyDescent="0.2">
      <c r="G72" s="34">
        <f t="shared" si="2"/>
        <v>68</v>
      </c>
      <c r="H72" s="3" cm="1">
        <f t="array" ref="H72:J72">MMULT(H71:J71,m_P_trtC)</f>
        <v>8.4060971059379274E-5</v>
      </c>
      <c r="I72" s="3">
        <v>0.32336429873025896</v>
      </c>
      <c r="J72" s="3">
        <v>0.67655164029868142</v>
      </c>
      <c r="L72" s="92"/>
      <c r="N72" s="90"/>
      <c r="P72" s="93"/>
      <c r="Q72" s="93"/>
      <c r="R72" s="35"/>
      <c r="S72" s="93"/>
      <c r="T72" s="35"/>
      <c r="U72" s="93"/>
      <c r="V72" s="93"/>
    </row>
    <row r="73" spans="7:22" x14ac:dyDescent="0.2">
      <c r="G73" s="34">
        <f t="shared" si="2"/>
        <v>69</v>
      </c>
      <c r="H73" s="3" cm="1">
        <f t="array" ref="H73:J73">MMULT(H72:J72,m_P_trtC)</f>
        <v>7.3225436185691601E-5</v>
      </c>
      <c r="I73" s="3">
        <v>0.31760608304513127</v>
      </c>
      <c r="J73" s="3">
        <v>0.6823206915186828</v>
      </c>
      <c r="L73" s="92"/>
      <c r="N73" s="90"/>
      <c r="P73" s="93"/>
      <c r="Q73" s="93"/>
      <c r="R73" s="35"/>
      <c r="S73" s="93"/>
      <c r="T73" s="35"/>
      <c r="U73" s="93"/>
      <c r="V73" s="93"/>
    </row>
    <row r="74" spans="7:22" x14ac:dyDescent="0.2">
      <c r="G74" s="34">
        <f t="shared" si="2"/>
        <v>70</v>
      </c>
      <c r="H74" s="3" cm="1">
        <f t="array" ref="H74:J74">MMULT(H73:J73,m_P_trtC)</f>
        <v>6.3786611515553285E-5</v>
      </c>
      <c r="I74" s="3">
        <v>0.31194926422620156</v>
      </c>
      <c r="J74" s="3">
        <v>0.68798694916228265</v>
      </c>
      <c r="L74" s="92"/>
      <c r="N74" s="90"/>
      <c r="P74" s="93"/>
      <c r="Q74" s="93"/>
      <c r="R74" s="35"/>
      <c r="S74" s="93"/>
      <c r="T74" s="35"/>
      <c r="U74" s="93"/>
      <c r="V74" s="93"/>
    </row>
    <row r="75" spans="7:22" x14ac:dyDescent="0.2">
      <c r="G75" s="34">
        <f t="shared" si="2"/>
        <v>71</v>
      </c>
      <c r="H75" s="3" cm="1">
        <f t="array" ref="H75:J75">MMULT(H74:J74,m_P_trtC)</f>
        <v>5.5564459845869145E-5</v>
      </c>
      <c r="I75" s="3">
        <v>0.3063922040915249</v>
      </c>
      <c r="J75" s="3">
        <v>0.69355223144862899</v>
      </c>
      <c r="L75" s="92"/>
      <c r="N75" s="90"/>
      <c r="P75" s="93"/>
      <c r="Q75" s="93"/>
      <c r="R75" s="35"/>
      <c r="S75" s="93"/>
      <c r="T75" s="35"/>
      <c r="U75" s="93"/>
      <c r="V75" s="93"/>
    </row>
    <row r="76" spans="7:22" x14ac:dyDescent="0.2">
      <c r="G76" s="34">
        <f t="shared" si="2"/>
        <v>72</v>
      </c>
      <c r="H76" s="3" cm="1">
        <f t="array" ref="H76:J76">MMULT(H75:J75,m_P_trtC)</f>
        <v>4.8402150931161979E-5</v>
      </c>
      <c r="I76" s="3">
        <v>0.30093327168782319</v>
      </c>
      <c r="J76" s="3">
        <v>0.69901832616124537</v>
      </c>
      <c r="L76" s="92"/>
      <c r="N76" s="90"/>
      <c r="P76" s="93"/>
      <c r="Q76" s="93"/>
      <c r="R76" s="35"/>
      <c r="S76" s="93"/>
      <c r="T76" s="35"/>
      <c r="U76" s="93"/>
      <c r="V76" s="93"/>
    </row>
    <row r="77" spans="7:22" x14ac:dyDescent="0.2">
      <c r="G77" s="34">
        <f t="shared" si="2"/>
        <v>73</v>
      </c>
      <c r="H77" s="3" cm="1">
        <f t="array" ref="H77:J77">MMULT(H76:J76,m_P_trtC)</f>
        <v>4.2163070085835704E-5</v>
      </c>
      <c r="I77" s="3">
        <v>0.29557084599668387</v>
      </c>
      <c r="J77" s="3">
        <v>0.70438699093322998</v>
      </c>
      <c r="L77" s="92"/>
      <c r="N77" s="90"/>
      <c r="P77" s="93"/>
      <c r="Q77" s="93"/>
      <c r="R77" s="35"/>
      <c r="S77" s="93"/>
      <c r="T77" s="35"/>
      <c r="U77" s="93"/>
      <c r="V77" s="93"/>
    </row>
    <row r="78" spans="7:22" x14ac:dyDescent="0.2">
      <c r="G78" s="34">
        <f t="shared" si="2"/>
        <v>74</v>
      </c>
      <c r="H78" s="3" cm="1">
        <f t="array" ref="H78:J78">MMULT(H77:J77,m_P_trtC)</f>
        <v>3.6728212380300844E-5</v>
      </c>
      <c r="I78" s="3">
        <v>0.29030331822702921</v>
      </c>
      <c r="J78" s="3">
        <v>0.7096599535605902</v>
      </c>
      <c r="L78" s="92"/>
      <c r="N78" s="90"/>
      <c r="P78" s="93"/>
      <c r="Q78" s="93"/>
      <c r="R78" s="35"/>
      <c r="S78" s="93"/>
      <c r="T78" s="35"/>
      <c r="U78" s="93"/>
      <c r="V78" s="93"/>
    </row>
    <row r="79" spans="7:22" x14ac:dyDescent="0.2">
      <c r="G79" s="34">
        <f t="shared" si="2"/>
        <v>75</v>
      </c>
      <c r="H79" s="3" cm="1">
        <f t="array" ref="H79:J79">MMULT(H78:J78,m_P_trtC)</f>
        <v>3.1993912727566192E-5</v>
      </c>
      <c r="I79" s="3">
        <v>0.28512909374834405</v>
      </c>
      <c r="J79" s="3">
        <v>0.71483891233892805</v>
      </c>
      <c r="L79" s="92"/>
      <c r="N79" s="90"/>
      <c r="P79" s="93"/>
      <c r="Q79" s="93"/>
      <c r="R79" s="35"/>
      <c r="S79" s="93"/>
      <c r="T79" s="36"/>
      <c r="U79" s="93"/>
      <c r="V79" s="93"/>
    </row>
    <row r="80" spans="7:22" x14ac:dyDescent="0.2">
      <c r="G80" s="34">
        <v>76</v>
      </c>
      <c r="H80" s="3" cm="1">
        <f t="array" ref="H80:J80">MMULT(H79:J79,m_P_trtC)</f>
        <v>2.7869868563713021E-5</v>
      </c>
      <c r="I80" s="3">
        <v>0.28004659371210611</v>
      </c>
      <c r="J80" s="3">
        <v>0.71992553641932977</v>
      </c>
      <c r="L80" s="92"/>
      <c r="N80" s="90"/>
      <c r="P80" s="93"/>
      <c r="Q80" s="93"/>
      <c r="R80" s="35"/>
      <c r="S80" s="93"/>
      <c r="T80" s="36"/>
      <c r="U80" s="93"/>
      <c r="V80" s="93"/>
    </row>
  </sheetData>
  <mergeCells count="2">
    <mergeCell ref="G1:J1"/>
    <mergeCell ref="P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AA9D-CEFB-A842-A724-7617679C1967}">
  <sheetPr codeName="Sheet6">
    <tabColor rgb="FF00B050"/>
  </sheetPr>
  <dimension ref="A1:Y80"/>
  <sheetViews>
    <sheetView zoomScale="193" zoomScaleNormal="193" workbookViewId="0"/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3.6640625" style="3" customWidth="1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96" t="s">
        <v>136</v>
      </c>
      <c r="H1" s="96"/>
      <c r="I1" s="96"/>
      <c r="J1" s="96"/>
      <c r="K1" s="26"/>
      <c r="L1" s="27" t="s">
        <v>137</v>
      </c>
      <c r="M1" s="28"/>
      <c r="N1" s="27" t="s">
        <v>138</v>
      </c>
      <c r="O1" s="29"/>
      <c r="P1" s="96" t="s">
        <v>139</v>
      </c>
      <c r="Q1" s="96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254</v>
      </c>
      <c r="Y2" s="89"/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175</v>
      </c>
      <c r="N3" s="33" t="s">
        <v>176</v>
      </c>
      <c r="P3" s="33" t="s">
        <v>152</v>
      </c>
      <c r="Q3" s="33" t="s">
        <v>153</v>
      </c>
      <c r="R3" s="2"/>
      <c r="S3" s="33" t="s">
        <v>255</v>
      </c>
      <c r="T3" s="2"/>
      <c r="U3" s="33" t="s">
        <v>154</v>
      </c>
      <c r="V3" s="33" t="s">
        <v>155</v>
      </c>
      <c r="X3" s="88" t="s">
        <v>256</v>
      </c>
      <c r="Y3" s="91"/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/>
      <c r="N4" s="90"/>
      <c r="P4" s="93"/>
      <c r="Q4" s="93"/>
      <c r="R4" s="35"/>
      <c r="S4" s="93"/>
      <c r="T4" s="36"/>
      <c r="U4" s="93"/>
      <c r="V4" s="93"/>
    </row>
    <row r="5" spans="1:25" ht="17" thickBot="1" x14ac:dyDescent="0.25">
      <c r="B5" s="32" t="s">
        <v>147</v>
      </c>
      <c r="C5" s="32" t="s">
        <v>121</v>
      </c>
      <c r="D5" s="33" t="s">
        <v>182</v>
      </c>
      <c r="E5" s="33" t="s">
        <v>183</v>
      </c>
      <c r="G5" s="34">
        <f>G4+1</f>
        <v>1</v>
      </c>
      <c r="H5" s="3" cm="1">
        <f t="array" ref="H5:J5">MMULT(H4:J4,m_P_trtD)</f>
        <v>0.86588825190400009</v>
      </c>
      <c r="I5" s="3">
        <v>0.12734637861000001</v>
      </c>
      <c r="J5" s="3">
        <v>6.765369486E-3</v>
      </c>
      <c r="L5" s="92"/>
      <c r="N5" s="90"/>
      <c r="P5" s="93"/>
      <c r="Q5" s="93"/>
      <c r="R5" s="35"/>
      <c r="S5" s="93"/>
      <c r="T5" s="35"/>
      <c r="U5" s="93"/>
      <c r="V5" s="93"/>
    </row>
    <row r="6" spans="1:25" x14ac:dyDescent="0.2">
      <c r="B6" s="37" t="s">
        <v>129</v>
      </c>
      <c r="C6" s="37" t="s">
        <v>122</v>
      </c>
      <c r="D6" s="44"/>
      <c r="E6" s="44"/>
      <c r="G6" s="34">
        <f t="shared" ref="G6:G7" si="0">G5+1</f>
        <v>2</v>
      </c>
      <c r="H6" s="3" cm="1">
        <f t="array" ref="H6:J6">MMULT(H5:J5,m_P_trtD)</f>
        <v>0.74976246478536512</v>
      </c>
      <c r="I6" s="3">
        <v>0.23534238384560574</v>
      </c>
      <c r="J6" s="3">
        <v>1.4895151369029334E-2</v>
      </c>
      <c r="L6" s="92"/>
      <c r="N6" s="90"/>
      <c r="P6" s="93"/>
      <c r="Q6" s="93"/>
      <c r="R6" s="35"/>
      <c r="S6" s="93"/>
      <c r="T6" s="35"/>
      <c r="U6" s="93"/>
      <c r="V6" s="93"/>
    </row>
    <row r="7" spans="1:25" x14ac:dyDescent="0.2">
      <c r="B7" s="20" t="s">
        <v>129</v>
      </c>
      <c r="C7" s="20" t="s">
        <v>123</v>
      </c>
      <c r="D7" s="45"/>
      <c r="E7" s="45"/>
      <c r="G7" s="34">
        <f t="shared" si="0"/>
        <v>3</v>
      </c>
      <c r="H7" s="3" cm="1">
        <f t="array" ref="H7:J7">MMULT(H6:J6,m_P_trtD)</f>
        <v>0.6492105099762342</v>
      </c>
      <c r="I7" s="3">
        <v>0.32662365338728222</v>
      </c>
      <c r="J7" s="3">
        <v>2.416583663648382E-2</v>
      </c>
      <c r="L7" s="92"/>
      <c r="N7" s="90"/>
      <c r="P7" s="93"/>
      <c r="Q7" s="93"/>
      <c r="R7" s="35"/>
      <c r="S7" s="93"/>
      <c r="T7" s="35"/>
      <c r="U7" s="93"/>
      <c r="V7" s="93"/>
    </row>
    <row r="8" spans="1:25" x14ac:dyDescent="0.2">
      <c r="B8" s="20" t="s">
        <v>129</v>
      </c>
      <c r="C8" s="20" t="s">
        <v>124</v>
      </c>
      <c r="D8" s="45"/>
      <c r="E8" s="45"/>
      <c r="G8" s="34">
        <f>G7+1</f>
        <v>4</v>
      </c>
      <c r="H8" s="3" cm="1">
        <f t="array" ref="H8:J8">MMULT(H7:J7,m_P_trtD)</f>
        <v>0.56214375360102586</v>
      </c>
      <c r="I8" s="3">
        <v>0.40347163200964536</v>
      </c>
      <c r="J8" s="3">
        <v>3.4384614389329105E-2</v>
      </c>
      <c r="L8" s="92"/>
      <c r="N8" s="90"/>
      <c r="P8" s="93"/>
      <c r="Q8" s="93"/>
      <c r="R8" s="35"/>
      <c r="S8" s="93"/>
      <c r="T8" s="35"/>
      <c r="U8" s="93"/>
      <c r="V8" s="93"/>
    </row>
    <row r="9" spans="1:25" x14ac:dyDescent="0.2">
      <c r="G9" s="34">
        <f>G8+1</f>
        <v>5</v>
      </c>
      <c r="H9" s="3" cm="1">
        <f t="array" ref="H9:J9">MMULT(H8:J8,m_P_trtD)</f>
        <v>0.48675367212434523</v>
      </c>
      <c r="I9" s="3">
        <v>0.46786108590753872</v>
      </c>
      <c r="J9" s="3">
        <v>4.5385241968116441E-2</v>
      </c>
      <c r="L9" s="92"/>
      <c r="N9" s="90"/>
      <c r="P9" s="93"/>
      <c r="Q9" s="93"/>
      <c r="R9" s="35"/>
      <c r="S9" s="93"/>
      <c r="T9" s="35"/>
      <c r="U9" s="93"/>
      <c r="V9" s="93"/>
    </row>
    <row r="10" spans="1:25" x14ac:dyDescent="0.2">
      <c r="G10" s="34">
        <f t="shared" ref="G10:G62" si="1">G9+1</f>
        <v>6</v>
      </c>
      <c r="H10" s="3" cm="1">
        <f t="array" ref="H10:J10">MMULT(H9:J9,m_P_trtD)</f>
        <v>0.42147428626360212</v>
      </c>
      <c r="I10" s="3">
        <v>0.52150124456272362</v>
      </c>
      <c r="J10" s="3">
        <v>5.7024469173674722E-2</v>
      </c>
      <c r="L10" s="92"/>
      <c r="N10" s="90"/>
      <c r="P10" s="93"/>
      <c r="Q10" s="93"/>
      <c r="R10" s="35"/>
      <c r="S10" s="93"/>
      <c r="T10" s="35"/>
      <c r="U10" s="93"/>
      <c r="V10" s="93"/>
    </row>
    <row r="11" spans="1:25" x14ac:dyDescent="0.2">
      <c r="G11" s="34">
        <f t="shared" si="1"/>
        <v>7</v>
      </c>
      <c r="H11" s="3" cm="1">
        <f t="array" ref="H11:J11">MMULT(H10:J10,m_P_trtD)</f>
        <v>0.36494963295527655</v>
      </c>
      <c r="I11" s="3">
        <v>0.56587142477695462</v>
      </c>
      <c r="J11" s="3">
        <v>6.9178942267769258E-2</v>
      </c>
      <c r="L11" s="92"/>
      <c r="N11" s="90"/>
      <c r="P11" s="93"/>
      <c r="Q11" s="93"/>
      <c r="R11" s="35"/>
      <c r="S11" s="93"/>
      <c r="T11" s="35"/>
      <c r="U11" s="93"/>
      <c r="V11" s="93"/>
    </row>
    <row r="12" spans="1:25" x14ac:dyDescent="0.2">
      <c r="G12" s="34">
        <f t="shared" si="1"/>
        <v>8</v>
      </c>
      <c r="H12" s="3" cm="1">
        <f t="array" ref="H12:J12">MMULT(H11:J11,m_P_trtD)</f>
        <v>0.31600559971265085</v>
      </c>
      <c r="I12" s="3">
        <v>0.60225187688178317</v>
      </c>
      <c r="J12" s="3">
        <v>8.174252340556637E-2</v>
      </c>
      <c r="L12" s="92"/>
      <c r="N12" s="90"/>
      <c r="P12" s="93"/>
      <c r="Q12" s="93"/>
      <c r="R12" s="35"/>
      <c r="S12" s="93"/>
      <c r="T12" s="35"/>
      <c r="U12" s="93"/>
      <c r="V12" s="93"/>
    </row>
    <row r="13" spans="1:25" x14ac:dyDescent="0.2">
      <c r="G13" s="34">
        <f t="shared" si="1"/>
        <v>9</v>
      </c>
      <c r="H13" s="3" cm="1">
        <f t="array" ref="H13:J13">MMULT(H12:J12,m_P_trtD)</f>
        <v>0.27362553632706244</v>
      </c>
      <c r="I13" s="3">
        <v>0.63175049389127858</v>
      </c>
      <c r="J13" s="3">
        <v>9.4623969781659337E-2</v>
      </c>
      <c r="L13" s="92"/>
      <c r="N13" s="90"/>
      <c r="P13" s="93"/>
      <c r="Q13" s="93"/>
      <c r="R13" s="35"/>
      <c r="S13" s="93"/>
      <c r="T13" s="35"/>
      <c r="U13" s="93"/>
      <c r="V13" s="93"/>
    </row>
    <row r="14" spans="1:25" x14ac:dyDescent="0.2">
      <c r="G14" s="34">
        <f t="shared" si="1"/>
        <v>10</v>
      </c>
      <c r="H14" s="3" cm="1">
        <f t="array" ref="H14:J14">MMULT(H13:J13,m_P_trtD)</f>
        <v>0.23692913732653456</v>
      </c>
      <c r="I14" s="3">
        <v>0.65532593842951292</v>
      </c>
      <c r="J14" s="3">
        <v>0.10774492424395286</v>
      </c>
      <c r="L14" s="92"/>
      <c r="N14" s="90"/>
      <c r="P14" s="93"/>
      <c r="Q14" s="93"/>
      <c r="R14" s="35"/>
      <c r="S14" s="93"/>
      <c r="T14" s="35"/>
      <c r="U14" s="93"/>
      <c r="V14" s="93"/>
    </row>
    <row r="15" spans="1:25" x14ac:dyDescent="0.2">
      <c r="G15" s="34">
        <f t="shared" si="1"/>
        <v>11</v>
      </c>
      <c r="H15" s="3" cm="1">
        <f t="array" ref="H15:J15">MMULT(H14:J14,m_P_trtD)</f>
        <v>0.2051541565447958</v>
      </c>
      <c r="I15" s="3">
        <v>0.67380766785511637</v>
      </c>
      <c r="J15" s="3">
        <v>0.12103817560008825</v>
      </c>
      <c r="L15" s="92"/>
      <c r="N15" s="90"/>
      <c r="P15" s="93"/>
      <c r="Q15" s="93"/>
      <c r="R15" s="35"/>
      <c r="S15" s="93"/>
      <c r="T15" s="35"/>
      <c r="U15" s="93"/>
      <c r="V15" s="93"/>
    </row>
    <row r="16" spans="1:25" x14ac:dyDescent="0.2">
      <c r="G16" s="34">
        <f t="shared" si="1"/>
        <v>12</v>
      </c>
      <c r="H16" s="3" cm="1">
        <f t="array" ref="H16:J16">MMULT(H15:J15,m_P_trtD)</f>
        <v>0.17764057398141281</v>
      </c>
      <c r="I16" s="3">
        <v>0.68791327357486709</v>
      </c>
      <c r="J16" s="3">
        <v>0.13444615244372046</v>
      </c>
      <c r="L16" s="92"/>
      <c r="N16" s="90"/>
      <c r="P16" s="93"/>
      <c r="Q16" s="93"/>
      <c r="R16" s="35"/>
      <c r="S16" s="93"/>
      <c r="T16" s="35"/>
      <c r="U16" s="93"/>
      <c r="V16" s="93"/>
    </row>
    <row r="17" spans="7:22" x14ac:dyDescent="0.2">
      <c r="G17" s="34">
        <f t="shared" si="1"/>
        <v>13</v>
      </c>
      <c r="H17" s="3" cm="1">
        <f t="array" ref="H17:J17">MMULT(H16:J16,m_P_trtD)</f>
        <v>0.15381688607198873</v>
      </c>
      <c r="I17" s="3">
        <v>0.698263494748804</v>
      </c>
      <c r="J17" s="3">
        <v>0.14791961917920757</v>
      </c>
      <c r="L17" s="92"/>
      <c r="N17" s="90"/>
      <c r="P17" s="93"/>
      <c r="Q17" s="93"/>
      <c r="R17" s="35"/>
      <c r="S17" s="93"/>
      <c r="T17" s="35"/>
      <c r="U17" s="93"/>
      <c r="V17" s="93"/>
    </row>
    <row r="18" spans="7:22" x14ac:dyDescent="0.2">
      <c r="G18" s="34">
        <f t="shared" si="1"/>
        <v>14</v>
      </c>
      <c r="H18" s="3" cm="1">
        <f t="array" ref="H18:J18">MMULT(H17:J17,m_P_trtD)</f>
        <v>0.13318823459419107</v>
      </c>
      <c r="I18" s="3">
        <v>0.70539521828189722</v>
      </c>
      <c r="J18" s="3">
        <v>0.16141654712391207</v>
      </c>
      <c r="L18" s="92"/>
      <c r="N18" s="90"/>
      <c r="P18" s="93"/>
      <c r="Q18" s="93"/>
      <c r="R18" s="35"/>
      <c r="S18" s="93"/>
      <c r="T18" s="35"/>
      <c r="U18" s="93"/>
      <c r="V18" s="93"/>
    </row>
    <row r="19" spans="7:22" x14ac:dyDescent="0.2">
      <c r="G19" s="34">
        <f t="shared" si="1"/>
        <v>15</v>
      </c>
      <c r="H19" s="3" cm="1">
        <f t="array" ref="H19:J19">MMULT(H18:J18,m_P_trtD)</f>
        <v>0.11532612762694398</v>
      </c>
      <c r="I19" s="3">
        <v>0.70977273516846062</v>
      </c>
      <c r="J19" s="3">
        <v>0.1749011372045958</v>
      </c>
      <c r="L19" s="92"/>
      <c r="N19" s="90"/>
      <c r="P19" s="93"/>
      <c r="Q19" s="93"/>
      <c r="R19" s="35"/>
      <c r="S19" s="93"/>
      <c r="T19" s="35"/>
      <c r="U19" s="93"/>
      <c r="V19" s="93"/>
    </row>
    <row r="20" spans="7:22" x14ac:dyDescent="0.2">
      <c r="G20" s="34">
        <f t="shared" si="1"/>
        <v>16</v>
      </c>
      <c r="H20" s="3" cm="1">
        <f t="array" ref="H20:J20">MMULT(H19:J19,m_P_trtD)</f>
        <v>9.985953904975213E-2</v>
      </c>
      <c r="I20" s="3">
        <v>0.71179748703637902</v>
      </c>
      <c r="J20" s="3">
        <v>0.18834297391386931</v>
      </c>
      <c r="L20" s="92"/>
      <c r="N20" s="90"/>
      <c r="P20" s="93"/>
      <c r="Q20" s="93"/>
      <c r="R20" s="35"/>
      <c r="S20" s="93"/>
      <c r="T20" s="35"/>
      <c r="U20" s="93"/>
      <c r="V20" s="93"/>
    </row>
    <row r="21" spans="7:22" x14ac:dyDescent="0.2">
      <c r="G21" s="34">
        <f t="shared" si="1"/>
        <v>17</v>
      </c>
      <c r="H21" s="3" cm="1">
        <f t="array" ref="H21:J21">MMULT(H20:J20,m_P_trtD)</f>
        <v>8.646720170372911E-2</v>
      </c>
      <c r="I21" s="3">
        <v>0.71181650537651864</v>
      </c>
      <c r="J21" s="3">
        <v>0.20171629291975265</v>
      </c>
      <c r="L21" s="92"/>
      <c r="N21" s="90"/>
      <c r="P21" s="93"/>
      <c r="Q21" s="93"/>
      <c r="R21" s="35"/>
      <c r="S21" s="93"/>
      <c r="T21" s="35"/>
      <c r="U21" s="93"/>
      <c r="V21" s="93"/>
    </row>
    <row r="22" spans="7:22" x14ac:dyDescent="0.2">
      <c r="G22" s="34">
        <f t="shared" si="1"/>
        <v>18</v>
      </c>
      <c r="H22" s="3" cm="1">
        <f t="array" ref="H22:J22">MMULT(H21:J21,m_P_trtD)</f>
        <v>7.4870934130272584E-2</v>
      </c>
      <c r="I22" s="3">
        <v>0.71012971878696474</v>
      </c>
      <c r="J22" s="3">
        <v>0.21499934708276305</v>
      </c>
      <c r="L22" s="92"/>
      <c r="N22" s="90"/>
      <c r="P22" s="93"/>
      <c r="Q22" s="93"/>
      <c r="R22" s="35"/>
      <c r="S22" s="93"/>
      <c r="T22" s="35"/>
      <c r="U22" s="93"/>
      <c r="V22" s="93"/>
    </row>
    <row r="23" spans="7:22" x14ac:dyDescent="0.2">
      <c r="G23" s="34">
        <f t="shared" si="1"/>
        <v>19</v>
      </c>
      <c r="H23" s="3" cm="1">
        <f t="array" ref="H23:J23">MMULT(H22:J22,m_P_trtD)</f>
        <v>6.4829862272481262E-2</v>
      </c>
      <c r="I23" s="3">
        <v>0.7069962800479016</v>
      </c>
      <c r="J23" s="3">
        <v>0.22817385767961745</v>
      </c>
      <c r="L23" s="92"/>
      <c r="N23" s="90"/>
      <c r="P23" s="93"/>
      <c r="Q23" s="93"/>
      <c r="R23" s="35"/>
      <c r="S23" s="93"/>
      <c r="T23" s="35"/>
      <c r="U23" s="93"/>
      <c r="V23" s="93"/>
    </row>
    <row r="24" spans="7:22" x14ac:dyDescent="0.2">
      <c r="G24" s="34">
        <f t="shared" si="1"/>
        <v>20</v>
      </c>
      <c r="H24" s="3" cm="1">
        <f t="array" ref="H24:J24">MMULT(H23:J23,m_P_trtD)</f>
        <v>5.6135416114295886E-2</v>
      </c>
      <c r="I24" s="3">
        <v>0.70264004448261019</v>
      </c>
      <c r="J24" s="3">
        <v>0.24122453940309424</v>
      </c>
      <c r="L24" s="92"/>
      <c r="N24" s="90"/>
      <c r="P24" s="93"/>
      <c r="Q24" s="93"/>
      <c r="R24" s="35"/>
      <c r="S24" s="93"/>
      <c r="T24" s="35"/>
      <c r="U24" s="93"/>
      <c r="V24" s="93"/>
    </row>
    <row r="25" spans="7:22" x14ac:dyDescent="0.2">
      <c r="G25" s="34">
        <f t="shared" si="1"/>
        <v>21</v>
      </c>
      <c r="H25" s="3" cm="1">
        <f t="array" ref="H25:J25">MMULT(H24:J24,m_P_trtD)</f>
        <v>4.86069973291113E-2</v>
      </c>
      <c r="I25" s="3">
        <v>0.69725431343027477</v>
      </c>
      <c r="J25" s="3">
        <v>0.25413868924061428</v>
      </c>
      <c r="L25" s="92"/>
      <c r="N25" s="90"/>
      <c r="P25" s="93"/>
      <c r="Q25" s="93"/>
      <c r="R25" s="35"/>
      <c r="S25" s="93"/>
      <c r="T25" s="35"/>
      <c r="U25" s="93"/>
      <c r="V25" s="93"/>
    </row>
    <row r="26" spans="7:22" x14ac:dyDescent="0.2">
      <c r="G26" s="34">
        <f t="shared" si="1"/>
        <v>22</v>
      </c>
      <c r="H26" s="3" cm="1">
        <f t="array" ref="H26:J26">MMULT(H25:J25,m_P_trtD)</f>
        <v>4.2088227947606582E-2</v>
      </c>
      <c r="I26" s="3">
        <v>0.69100594139087157</v>
      </c>
      <c r="J26" s="3">
        <v>0.26690583066152224</v>
      </c>
      <c r="L26" s="92"/>
      <c r="N26" s="90"/>
      <c r="P26" s="93"/>
      <c r="Q26" s="93"/>
      <c r="R26" s="35"/>
      <c r="S26" s="93"/>
      <c r="T26" s="35"/>
      <c r="U26" s="93"/>
      <c r="V26" s="93"/>
    </row>
    <row r="27" spans="7:22" x14ac:dyDescent="0.2">
      <c r="G27" s="34">
        <f t="shared" si="1"/>
        <v>23</v>
      </c>
      <c r="H27" s="3" cm="1">
        <f t="array" ref="H27:J27">MMULT(H26:J26,m_P_trtD)</f>
        <v>3.6443702123290143E-2</v>
      </c>
      <c r="I27" s="3">
        <v>0.68403889218426606</v>
      </c>
      <c r="J27" s="3">
        <v>0.27951740569244421</v>
      </c>
      <c r="L27" s="92"/>
      <c r="N27" s="90"/>
      <c r="P27" s="93"/>
      <c r="Q27" s="93"/>
      <c r="R27" s="35"/>
      <c r="S27" s="93"/>
      <c r="T27" s="35"/>
      <c r="U27" s="93"/>
      <c r="V27" s="93"/>
    </row>
    <row r="28" spans="7:22" x14ac:dyDescent="0.2">
      <c r="G28" s="34">
        <f t="shared" si="1"/>
        <v>24</v>
      </c>
      <c r="H28" s="3" cm="1">
        <f t="array" ref="H28:J28">MMULT(H27:J27,m_P_trtD)</f>
        <v>3.1556173524445799E-2</v>
      </c>
      <c r="I28" s="3">
        <v>0.67647731802020861</v>
      </c>
      <c r="J28" s="3">
        <v>0.291966508455346</v>
      </c>
      <c r="L28" s="92"/>
      <c r="N28" s="90"/>
      <c r="P28" s="93"/>
      <c r="Q28" s="93"/>
      <c r="R28" s="35"/>
      <c r="S28" s="93"/>
      <c r="T28" s="35"/>
      <c r="U28" s="93"/>
      <c r="V28" s="93"/>
    </row>
    <row r="29" spans="7:22" x14ac:dyDescent="0.2">
      <c r="G29" s="34">
        <f t="shared" si="1"/>
        <v>25</v>
      </c>
      <c r="H29" s="3" cm="1">
        <f t="array" ref="H29:J29">MMULT(H28:J28,m_P_trtD)</f>
        <v>2.7324119929861664E-2</v>
      </c>
      <c r="I29" s="3">
        <v>0.66842822546544967</v>
      </c>
      <c r="J29" s="3">
        <v>0.304247654604689</v>
      </c>
      <c r="L29" s="92"/>
      <c r="N29" s="90"/>
      <c r="P29" s="93"/>
      <c r="Q29" s="93"/>
      <c r="R29" s="35"/>
      <c r="S29" s="93"/>
      <c r="T29" s="35"/>
      <c r="U29" s="93"/>
      <c r="V29" s="93"/>
    </row>
    <row r="30" spans="7:22" x14ac:dyDescent="0.2">
      <c r="G30" s="34">
        <f t="shared" si="1"/>
        <v>26</v>
      </c>
      <c r="H30" s="3" cm="1">
        <f t="array" ref="H30:J30">MMULT(H29:J29,m_P_trtD)</f>
        <v>2.3659634440883166E-2</v>
      </c>
      <c r="I30" s="3">
        <v>0.65998378371284006</v>
      </c>
      <c r="J30" s="3">
        <v>0.31635658184627707</v>
      </c>
      <c r="L30" s="92"/>
      <c r="N30" s="90"/>
      <c r="P30" s="93"/>
      <c r="Q30" s="93"/>
      <c r="R30" s="35"/>
      <c r="S30" s="93"/>
      <c r="T30" s="35"/>
      <c r="U30" s="93"/>
      <c r="V30" s="93"/>
    </row>
    <row r="31" spans="7:22" x14ac:dyDescent="0.2">
      <c r="G31" s="34">
        <f t="shared" si="1"/>
        <v>27</v>
      </c>
      <c r="H31" s="3" cm="1">
        <f t="array" ref="H31:J31">MMULT(H30:J30,m_P_trtD)</f>
        <v>2.0486599506703999E-2</v>
      </c>
      <c r="I31" s="3">
        <v>0.65122332312678466</v>
      </c>
      <c r="J31" s="3">
        <v>0.32829007736651167</v>
      </c>
      <c r="L31" s="92"/>
      <c r="N31" s="90"/>
      <c r="P31" s="93"/>
      <c r="Q31" s="93"/>
      <c r="R31" s="35"/>
      <c r="S31" s="93"/>
      <c r="T31" s="35"/>
      <c r="U31" s="93"/>
      <c r="V31" s="93"/>
    </row>
    <row r="32" spans="7:22" x14ac:dyDescent="0.2">
      <c r="G32" s="34">
        <f t="shared" si="1"/>
        <v>28</v>
      </c>
      <c r="H32" s="3" cm="1">
        <f t="array" ref="H32:J32">MMULT(H31:J31,m_P_trtD)</f>
        <v>1.7739105834317277E-2</v>
      </c>
      <c r="I32" s="3">
        <v>0.64221506560544195</v>
      </c>
      <c r="J32" s="3">
        <v>0.34004582856024107</v>
      </c>
      <c r="L32" s="92"/>
      <c r="N32" s="90"/>
      <c r="P32" s="93"/>
      <c r="Q32" s="93"/>
      <c r="R32" s="35"/>
      <c r="S32" s="93"/>
      <c r="T32" s="35"/>
      <c r="U32" s="93"/>
      <c r="V32" s="93"/>
    </row>
    <row r="33" spans="7:22" x14ac:dyDescent="0.2">
      <c r="G33" s="34">
        <f t="shared" si="1"/>
        <v>29</v>
      </c>
      <c r="H33" s="3" cm="1">
        <f t="array" ref="H33:J33">MMULT(H32:J32,m_P_trtD)</f>
        <v>1.5360083341217036E-2</v>
      </c>
      <c r="I33" s="3">
        <v>0.63301762272895679</v>
      </c>
      <c r="J33" s="3">
        <v>0.35162229392982641</v>
      </c>
      <c r="L33" s="92"/>
      <c r="N33" s="90"/>
      <c r="P33" s="93"/>
      <c r="Q33" s="93"/>
      <c r="R33" s="35"/>
      <c r="S33" s="93"/>
      <c r="T33" s="35"/>
      <c r="U33" s="93"/>
      <c r="V33" s="93"/>
    </row>
    <row r="34" spans="7:22" x14ac:dyDescent="0.2">
      <c r="G34" s="34">
        <f t="shared" si="1"/>
        <v>30</v>
      </c>
      <c r="H34" s="3" cm="1">
        <f t="array" ref="H34:J34">MMULT(H33:J33,m_P_trtD)</f>
        <v>1.3300115713426172E-2</v>
      </c>
      <c r="I34" s="3">
        <v>0.62368129283905926</v>
      </c>
      <c r="J34" s="3">
        <v>0.36301859144751486</v>
      </c>
      <c r="L34" s="92"/>
      <c r="N34" s="90"/>
      <c r="P34" s="93"/>
      <c r="Q34" s="93"/>
      <c r="R34" s="35"/>
      <c r="S34" s="93"/>
      <c r="T34" s="35"/>
      <c r="U34" s="93"/>
      <c r="V34" s="93"/>
    </row>
    <row r="35" spans="7:22" x14ac:dyDescent="0.2">
      <c r="G35" s="34">
        <f t="shared" si="1"/>
        <v>31</v>
      </c>
      <c r="H35" s="3" cm="1">
        <f t="array" ref="H35:J35">MMULT(H34:J34,m_P_trtD)</f>
        <v>1.1516413945219512E-2</v>
      </c>
      <c r="I35" s="3">
        <v>0.61424918401836015</v>
      </c>
      <c r="J35" s="3">
        <v>0.37423440203642055</v>
      </c>
      <c r="L35" s="92"/>
      <c r="N35" s="90"/>
      <c r="P35" s="93"/>
      <c r="Q35" s="93"/>
      <c r="R35" s="35"/>
      <c r="S35" s="93"/>
      <c r="T35" s="35"/>
      <c r="U35" s="93"/>
      <c r="V35" s="93"/>
    </row>
    <row r="36" spans="7:22" x14ac:dyDescent="0.2">
      <c r="G36" s="34">
        <f t="shared" si="1"/>
        <v>32</v>
      </c>
      <c r="H36" s="3" cm="1">
        <f t="array" ref="H36:J36">MMULT(H35:J35,m_P_trtD)</f>
        <v>9.9719275392289725E-3</v>
      </c>
      <c r="I36" s="3">
        <v>0.60475818632085709</v>
      </c>
      <c r="J36" s="3">
        <v>0.38526988613991414</v>
      </c>
      <c r="L36" s="92"/>
      <c r="N36" s="90"/>
      <c r="P36" s="93"/>
      <c r="Q36" s="93"/>
      <c r="R36" s="35"/>
      <c r="S36" s="93"/>
      <c r="T36" s="35"/>
      <c r="U36" s="93"/>
      <c r="V36" s="93"/>
    </row>
    <row r="37" spans="7:22" x14ac:dyDescent="0.2">
      <c r="G37" s="34">
        <f t="shared" si="1"/>
        <v>33</v>
      </c>
      <c r="H37" s="3" cm="1">
        <f t="array" ref="H37:J37">MMULT(H36:J36,m_P_trtD)</f>
        <v>8.6345749050563327E-3</v>
      </c>
      <c r="I37" s="3">
        <v>0.59523981347340293</v>
      </c>
      <c r="J37" s="3">
        <v>0.39612561162154092</v>
      </c>
      <c r="L37" s="92"/>
      <c r="N37" s="90"/>
      <c r="P37" s="93"/>
      <c r="Q37" s="93"/>
      <c r="R37" s="35"/>
      <c r="S37" s="93"/>
      <c r="T37" s="35"/>
      <c r="U37" s="93"/>
      <c r="V37" s="93"/>
    </row>
    <row r="38" spans="7:22" x14ac:dyDescent="0.2">
      <c r="G38" s="34">
        <f t="shared" si="1"/>
        <v>34</v>
      </c>
      <c r="H38" s="3" cm="1">
        <f t="array" ref="H38:J38">MMULT(H37:J37,m_P_trtD)</f>
        <v>7.4765769704733757E-3</v>
      </c>
      <c r="I38" s="3">
        <v>0.58572093155614036</v>
      </c>
      <c r="J38" s="3">
        <v>0.40680249147338648</v>
      </c>
      <c r="L38" s="92"/>
      <c r="N38" s="90"/>
      <c r="P38" s="93"/>
      <c r="Q38" s="93"/>
      <c r="R38" s="35"/>
      <c r="S38" s="93"/>
      <c r="T38" s="35"/>
      <c r="U38" s="93"/>
      <c r="V38" s="93"/>
    </row>
    <row r="39" spans="7:22" x14ac:dyDescent="0.2">
      <c r="G39" s="34">
        <f t="shared" si="1"/>
        <v>35</v>
      </c>
      <c r="H39" s="3" cm="1">
        <f t="array" ref="H39:J39">MMULT(H38:J38,m_P_trtD)</f>
        <v>6.473880163188896E-3</v>
      </c>
      <c r="I39" s="3">
        <v>0.57622438982182855</v>
      </c>
      <c r="J39" s="3">
        <v>0.41730173001498283</v>
      </c>
      <c r="L39" s="92"/>
      <c r="N39" s="90"/>
      <c r="P39" s="93"/>
      <c r="Q39" s="93"/>
      <c r="R39" s="35"/>
      <c r="S39" s="93"/>
      <c r="T39" s="35"/>
      <c r="U39" s="93"/>
      <c r="V39" s="93"/>
    </row>
    <row r="40" spans="7:22" x14ac:dyDescent="0.2">
      <c r="G40" s="34">
        <f t="shared" si="1"/>
        <v>36</v>
      </c>
      <c r="H40" s="3" cm="1">
        <f t="array" ref="H40:J40">MMULT(H39:J39,m_P_trtD)</f>
        <v>5.6056567775396157E-3</v>
      </c>
      <c r="I40" s="3">
        <v>0.56676956678082258</v>
      </c>
      <c r="J40" s="3">
        <v>0.4276247764416381</v>
      </c>
      <c r="L40" s="92"/>
      <c r="N40" s="90"/>
      <c r="P40" s="93"/>
      <c r="Q40" s="93"/>
      <c r="R40" s="35"/>
      <c r="S40" s="93"/>
      <c r="T40" s="35"/>
      <c r="U40" s="93"/>
      <c r="V40" s="93"/>
    </row>
    <row r="41" spans="7:22" x14ac:dyDescent="0.2">
      <c r="G41" s="34">
        <f t="shared" si="1"/>
        <v>37</v>
      </c>
      <c r="H41" s="3" cm="1">
        <f t="array" ref="H41:J41">MMULT(H40:J40,m_P_trtD)</f>
        <v>4.8538723478775882E-3</v>
      </c>
      <c r="I41" s="3">
        <v>0.55737284291796763</v>
      </c>
      <c r="J41" s="3">
        <v>0.437773284734155</v>
      </c>
      <c r="L41" s="92"/>
      <c r="N41" s="90"/>
      <c r="P41" s="93"/>
      <c r="Q41" s="93"/>
      <c r="R41" s="35"/>
      <c r="S41" s="93"/>
      <c r="T41" s="35"/>
      <c r="U41" s="93"/>
      <c r="V41" s="93"/>
    </row>
    <row r="42" spans="7:22" x14ac:dyDescent="0.2">
      <c r="G42" s="34">
        <f t="shared" si="1"/>
        <v>38</v>
      </c>
      <c r="H42" s="3" cm="1">
        <f t="array" ref="H42:J42">MMULT(H41:J41,m_P_trtD)</f>
        <v>4.2029110422688899E-3</v>
      </c>
      <c r="I42" s="3">
        <v>0.54804800988327984</v>
      </c>
      <c r="J42" s="3">
        <v>0.44774907907445149</v>
      </c>
      <c r="L42" s="92"/>
      <c r="N42" s="90"/>
      <c r="P42" s="93"/>
      <c r="Q42" s="93"/>
      <c r="R42" s="35"/>
      <c r="S42" s="93"/>
      <c r="T42" s="35"/>
      <c r="U42" s="93"/>
      <c r="V42" s="93"/>
    </row>
    <row r="43" spans="7:22" x14ac:dyDescent="0.2">
      <c r="G43" s="34">
        <f t="shared" si="1"/>
        <v>39</v>
      </c>
      <c r="H43" s="3" cm="1">
        <f t="array" ref="H43:J43">MMULT(H42:J42,m_P_trtD)</f>
        <v>3.6392512952982282E-3</v>
      </c>
      <c r="I43" s="3">
        <v>0.53880662467833118</v>
      </c>
      <c r="J43" s="3">
        <v>0.4575541240263708</v>
      </c>
      <c r="L43" s="92"/>
      <c r="N43" s="90"/>
      <c r="P43" s="93"/>
      <c r="Q43" s="93"/>
      <c r="R43" s="35"/>
      <c r="S43" s="93"/>
      <c r="T43" s="35"/>
      <c r="U43" s="93"/>
      <c r="V43" s="93"/>
    </row>
    <row r="44" spans="7:22" x14ac:dyDescent="0.2">
      <c r="G44" s="34">
        <f t="shared" si="1"/>
        <v>40</v>
      </c>
      <c r="H44" s="3" cm="1">
        <f t="array" ref="H44:J44">MMULT(H43:J43,m_P_trtD)</f>
        <v>3.1511849423251507E-3</v>
      </c>
      <c r="I44" s="3">
        <v>0.52965831621732806</v>
      </c>
      <c r="J44" s="3">
        <v>0.46719049884034697</v>
      </c>
      <c r="L44" s="92"/>
      <c r="N44" s="90"/>
      <c r="P44" s="93"/>
      <c r="Q44" s="93"/>
      <c r="R44" s="35"/>
      <c r="S44" s="93"/>
      <c r="T44" s="35"/>
      <c r="U44" s="93"/>
      <c r="V44" s="93"/>
    </row>
    <row r="45" spans="7:22" x14ac:dyDescent="0.2">
      <c r="G45" s="34">
        <f t="shared" si="1"/>
        <v>41</v>
      </c>
      <c r="H45" s="3" cm="1">
        <f t="array" ref="H45:J45">MMULT(H44:J44,m_P_trtD)</f>
        <v>2.728574021136132E-3</v>
      </c>
      <c r="I45" s="3">
        <v>0.52061105065222091</v>
      </c>
      <c r="J45" s="3">
        <v>0.47666037532664313</v>
      </c>
      <c r="L45" s="92"/>
      <c r="N45" s="90"/>
      <c r="P45" s="93"/>
      <c r="Q45" s="93"/>
      <c r="R45" s="35"/>
      <c r="S45" s="93"/>
      <c r="T45" s="35"/>
      <c r="U45" s="93"/>
      <c r="V45" s="93"/>
    </row>
    <row r="46" spans="7:22" x14ac:dyDescent="0.2">
      <c r="G46" s="34">
        <f t="shared" si="1"/>
        <v>42</v>
      </c>
      <c r="H46" s="3" cm="1">
        <f t="array" ref="H46:J46">MMULT(H45:J45,m_P_trtD)</f>
        <v>2.3626401893522336E-3</v>
      </c>
      <c r="I46" s="3">
        <v>0.51167136099425914</v>
      </c>
      <c r="J46" s="3">
        <v>0.48596599881638886</v>
      </c>
      <c r="L46" s="92"/>
      <c r="N46" s="90"/>
      <c r="P46" s="93"/>
      <c r="Q46" s="93"/>
      <c r="R46" s="35"/>
      <c r="S46" s="93"/>
      <c r="T46" s="35"/>
      <c r="U46" s="93"/>
      <c r="V46" s="93"/>
    </row>
    <row r="47" spans="7:22" x14ac:dyDescent="0.2">
      <c r="G47" s="34">
        <f t="shared" si="1"/>
        <v>43</v>
      </c>
      <c r="H47" s="3" cm="1">
        <f t="array" ref="H47:J47">MMULT(H46:J46,m_P_trtD)</f>
        <v>2.0457823834363412E-3</v>
      </c>
      <c r="I47" s="3">
        <v>0.50284454582240357</v>
      </c>
      <c r="J47" s="3">
        <v>0.49510967179416027</v>
      </c>
      <c r="L47" s="92"/>
      <c r="N47" s="90"/>
      <c r="P47" s="93"/>
      <c r="Q47" s="93"/>
      <c r="R47" s="35"/>
      <c r="S47" s="93"/>
      <c r="T47" s="35"/>
      <c r="U47" s="93"/>
      <c r="V47" s="93"/>
    </row>
    <row r="48" spans="7:22" x14ac:dyDescent="0.2">
      <c r="G48" s="34">
        <f t="shared" si="1"/>
        <v>44</v>
      </c>
      <c r="H48" s="3" cm="1">
        <f t="array" ref="H48:J48">MMULT(H47:J47,m_P_trtD)</f>
        <v>1.7714189317696923E-3</v>
      </c>
      <c r="I48" s="3">
        <v>0.49413484122652179</v>
      </c>
      <c r="J48" s="3">
        <v>0.50409373984170869</v>
      </c>
      <c r="L48" s="92"/>
      <c r="N48" s="90"/>
      <c r="P48" s="93"/>
      <c r="Q48" s="93"/>
      <c r="R48" s="35"/>
      <c r="S48" s="93"/>
      <c r="T48" s="35"/>
      <c r="U48" s="93"/>
      <c r="V48" s="93"/>
    </row>
    <row r="49" spans="7:22" x14ac:dyDescent="0.2">
      <c r="G49" s="34">
        <f t="shared" si="1"/>
        <v>45</v>
      </c>
      <c r="H49" s="3" cm="1">
        <f t="array" ref="H49:J49">MMULT(H48:J48,m_P_trtD)</f>
        <v>1.53385084221971E-3</v>
      </c>
      <c r="I49" s="3">
        <v>0.48554556957696526</v>
      </c>
      <c r="J49" s="3">
        <v>0.51292057958081516</v>
      </c>
      <c r="L49" s="92"/>
      <c r="N49" s="90"/>
      <c r="P49" s="93"/>
      <c r="Q49" s="93"/>
      <c r="R49" s="35"/>
      <c r="S49" s="93"/>
      <c r="T49" s="35"/>
      <c r="U49" s="93"/>
      <c r="V49" s="93"/>
    </row>
    <row r="50" spans="7:22" x14ac:dyDescent="0.2">
      <c r="G50" s="34">
        <f t="shared" si="1"/>
        <v>46</v>
      </c>
      <c r="H50" s="3" cm="1">
        <f t="array" ref="H50:J50">MMULT(H49:J49,m_P_trtD)</f>
        <v>1.3281434244511029E-3</v>
      </c>
      <c r="I50" s="3">
        <v>0.47707926823041863</v>
      </c>
      <c r="J50" s="3">
        <v>0.52159258834513045</v>
      </c>
      <c r="L50" s="92"/>
      <c r="N50" s="90"/>
      <c r="P50" s="93"/>
      <c r="Q50" s="93"/>
      <c r="R50" s="35"/>
      <c r="S50" s="93"/>
      <c r="T50" s="35"/>
      <c r="U50" s="93"/>
      <c r="V50" s="93"/>
    </row>
    <row r="51" spans="7:22" x14ac:dyDescent="0.2">
      <c r="G51" s="34">
        <f t="shared" si="1"/>
        <v>47</v>
      </c>
      <c r="H51" s="3" cm="1">
        <f t="array" ref="H51:J51">MMULT(H50:J50,m_P_trtD)</f>
        <v>1.1500237880757579E-3</v>
      </c>
      <c r="I51" s="3">
        <v>0.46873780086479894</v>
      </c>
      <c r="J51" s="3">
        <v>0.53011217534712551</v>
      </c>
      <c r="L51" s="92"/>
      <c r="N51" s="90"/>
      <c r="P51" s="93"/>
      <c r="Q51" s="93"/>
      <c r="R51" s="35"/>
      <c r="S51" s="93"/>
      <c r="T51" s="35"/>
      <c r="U51" s="93"/>
      <c r="V51" s="93"/>
    </row>
    <row r="52" spans="7:22" x14ac:dyDescent="0.2">
      <c r="G52" s="34">
        <f t="shared" si="1"/>
        <v>48</v>
      </c>
      <c r="H52" s="3" cm="1">
        <f t="array" ref="H52:J52">MMULT(H51:J51,m_P_trtD)</f>
        <v>9.9579208750493419E-4</v>
      </c>
      <c r="I52" s="3">
        <v>0.46052245377481615</v>
      </c>
      <c r="J52" s="3">
        <v>0.53848175413767907</v>
      </c>
      <c r="L52" s="92"/>
      <c r="N52" s="90"/>
      <c r="P52" s="93"/>
      <c r="Q52" s="93"/>
      <c r="R52" s="35"/>
      <c r="S52" s="93"/>
      <c r="T52" s="35"/>
      <c r="U52" s="93"/>
      <c r="V52" s="93"/>
    </row>
    <row r="53" spans="7:22" x14ac:dyDescent="0.2">
      <c r="G53" s="34">
        <f t="shared" si="1"/>
        <v>49</v>
      </c>
      <c r="H53" s="3" cm="1">
        <f t="array" ref="H53:J53">MMULT(H52:J52,m_P_trtD)</f>
        <v>8.6224466990948256E-4</v>
      </c>
      <c r="I53" s="3">
        <v>0.45243401914707337</v>
      </c>
      <c r="J53" s="3">
        <v>0.54670373618301726</v>
      </c>
      <c r="L53" s="92"/>
      <c r="N53" s="90"/>
      <c r="P53" s="93"/>
      <c r="Q53" s="93"/>
      <c r="R53" s="35"/>
      <c r="S53" s="93"/>
      <c r="T53" s="35"/>
      <c r="U53" s="93"/>
      <c r="V53" s="93"/>
    </row>
    <row r="54" spans="7:22" x14ac:dyDescent="0.2">
      <c r="G54" s="34">
        <f t="shared" si="1"/>
        <v>50</v>
      </c>
      <c r="H54" s="3" cm="1">
        <f t="array" ref="H54:J54">MMULT(H53:J53,m_P_trtD)</f>
        <v>7.4660752994146348E-4</v>
      </c>
      <c r="I54" s="3">
        <v>0.44447286706279643</v>
      </c>
      <c r="J54" s="3">
        <v>0.55478052540726219</v>
      </c>
      <c r="L54" s="92"/>
      <c r="N54" s="90"/>
      <c r="P54" s="93"/>
      <c r="Q54" s="93"/>
      <c r="R54" s="35"/>
      <c r="S54" s="93"/>
      <c r="T54" s="35"/>
      <c r="U54" s="93"/>
      <c r="V54" s="93"/>
    </row>
    <row r="55" spans="7:22" x14ac:dyDescent="0.2">
      <c r="G55" s="34">
        <f t="shared" si="1"/>
        <v>51</v>
      </c>
      <c r="H55" s="3" cm="1">
        <f t="array" ref="H55:J55">MMULT(H54:J54,m_P_trtD)</f>
        <v>6.4647868895937721E-4</v>
      </c>
      <c r="I55" s="3">
        <v>0.4366390077418088</v>
      </c>
      <c r="J55" s="3">
        <v>0.56271451356923186</v>
      </c>
      <c r="L55" s="92"/>
      <c r="N55" s="90"/>
      <c r="P55" s="93"/>
      <c r="Q55" s="93"/>
      <c r="R55" s="35"/>
      <c r="S55" s="93"/>
      <c r="T55" s="35"/>
      <c r="U55" s="93"/>
      <c r="V55" s="93"/>
    </row>
    <row r="56" spans="7:22" x14ac:dyDescent="0.2">
      <c r="G56" s="34">
        <f t="shared" si="1"/>
        <v>52</v>
      </c>
      <c r="H56" s="3" cm="1">
        <f t="array" ref="H56:J56">MMULT(H55:J55,m_P_trtD)</f>
        <v>5.597783018762249E-4</v>
      </c>
      <c r="I56" s="3">
        <v>0.4289321453383414</v>
      </c>
      <c r="J56" s="3">
        <v>0.5705080763597824</v>
      </c>
      <c r="L56" s="92"/>
      <c r="N56" s="90"/>
      <c r="P56" s="93"/>
      <c r="Q56" s="93"/>
      <c r="R56" s="35"/>
      <c r="S56" s="93"/>
      <c r="T56" s="35"/>
      <c r="U56" s="93"/>
      <c r="V56" s="93"/>
    </row>
    <row r="57" spans="7:22" x14ac:dyDescent="0.2">
      <c r="G57" s="34">
        <f t="shared" si="1"/>
        <v>53</v>
      </c>
      <c r="H57" s="3" cm="1">
        <f t="array" ref="H57:J57">MMULT(H56:J56,m_P_trtD)</f>
        <v>4.8470545526539406E-4</v>
      </c>
      <c r="I57" s="3">
        <v>0.42135172442346835</v>
      </c>
      <c r="J57" s="3">
        <v>0.57816357012126629</v>
      </c>
      <c r="L57" s="92"/>
      <c r="N57" s="90"/>
      <c r="P57" s="93"/>
      <c r="Q57" s="93"/>
      <c r="R57" s="35"/>
      <c r="S57" s="93"/>
      <c r="T57" s="35"/>
      <c r="U57" s="93"/>
      <c r="V57" s="93"/>
    </row>
    <row r="58" spans="7:22" x14ac:dyDescent="0.2">
      <c r="G58" s="34">
        <f t="shared" si="1"/>
        <v>54</v>
      </c>
      <c r="H58" s="3" cm="1">
        <f t="array" ref="H58:J58">MMULT(H57:J57,m_P_trtD)</f>
        <v>4.1970075934808458E-4</v>
      </c>
      <c r="I58" s="3">
        <v>0.41389697013673937</v>
      </c>
      <c r="J58" s="3">
        <v>0.58568332910391252</v>
      </c>
      <c r="L58" s="92"/>
      <c r="N58" s="90"/>
      <c r="P58" s="93"/>
      <c r="Q58" s="93"/>
      <c r="R58" s="35"/>
      <c r="S58" s="93"/>
      <c r="T58" s="35"/>
      <c r="U58" s="93"/>
      <c r="V58" s="93"/>
    </row>
    <row r="59" spans="7:22" x14ac:dyDescent="0.2">
      <c r="G59" s="34">
        <f t="shared" si="1"/>
        <v>55</v>
      </c>
      <c r="H59" s="3" cm="1">
        <f t="array" ref="H59:J59">MMULT(H58:J58,m_P_trtD)</f>
        <v>3.6341395683469436E-4</v>
      </c>
      <c r="I59" s="3">
        <v>0.40656692285777346</v>
      </c>
      <c r="J59" s="3">
        <v>0.59306966318539189</v>
      </c>
      <c r="L59" s="92"/>
      <c r="N59" s="90"/>
      <c r="P59" s="93"/>
      <c r="Q59" s="93"/>
      <c r="R59" s="35"/>
      <c r="S59" s="93"/>
      <c r="T59" s="35"/>
      <c r="U59" s="93"/>
      <c r="V59" s="93"/>
    </row>
    <row r="60" spans="7:22" x14ac:dyDescent="0.2">
      <c r="G60" s="34">
        <f t="shared" si="1"/>
        <v>56</v>
      </c>
      <c r="H60" s="3" cm="1">
        <f t="array" ref="H60:J60">MMULT(H59:J59,m_P_trtD)</f>
        <v>3.1467587580110925E-4</v>
      </c>
      <c r="I60" s="3">
        <v>0.39936046813445042</v>
      </c>
      <c r="J60" s="3">
        <v>0.6003248559897485</v>
      </c>
      <c r="L60" s="92"/>
      <c r="N60" s="90"/>
      <c r="P60" s="93"/>
      <c r="Q60" s="93"/>
      <c r="R60" s="35"/>
      <c r="S60" s="93"/>
      <c r="T60" s="35"/>
      <c r="U60" s="93"/>
      <c r="V60" s="93"/>
    </row>
    <row r="61" spans="7:22" x14ac:dyDescent="0.2">
      <c r="G61" s="34">
        <f t="shared" si="1"/>
        <v>57</v>
      </c>
      <c r="H61" s="3" cm="1">
        <f t="array" ref="H61:J61">MMULT(H60:J60,m_P_trtD)</f>
        <v>2.7247414401378276E-4</v>
      </c>
      <c r="I61" s="3">
        <v>0.39227636250551495</v>
      </c>
      <c r="J61" s="3">
        <v>0.60745116335047133</v>
      </c>
      <c r="L61" s="92"/>
      <c r="N61" s="90"/>
      <c r="P61" s="93"/>
      <c r="Q61" s="93"/>
      <c r="R61" s="35"/>
      <c r="S61" s="93"/>
      <c r="T61" s="35"/>
      <c r="U61" s="93"/>
      <c r="V61" s="93"/>
    </row>
    <row r="62" spans="7:22" x14ac:dyDescent="0.2">
      <c r="G62" s="34">
        <f t="shared" si="1"/>
        <v>58</v>
      </c>
      <c r="H62" s="3" cm="1">
        <f t="array" ref="H62:J62">MMULT(H61:J61,m_P_trtD)</f>
        <v>2.3593216024913311E-4</v>
      </c>
      <c r="I62" s="3">
        <v>0.38531325576983905</v>
      </c>
      <c r="J62" s="3">
        <v>0.61445081206991192</v>
      </c>
      <c r="L62" s="92"/>
      <c r="N62" s="90"/>
      <c r="P62" s="93"/>
      <c r="Q62" s="93"/>
      <c r="R62" s="35"/>
      <c r="S62" s="93"/>
      <c r="T62" s="35"/>
      <c r="U62" s="93"/>
      <c r="V62" s="93"/>
    </row>
    <row r="63" spans="7:22" x14ac:dyDescent="0.2">
      <c r="G63" s="34">
        <f>G62+1</f>
        <v>59</v>
      </c>
      <c r="H63" s="3" cm="1">
        <f t="array" ref="H63:J63">MMULT(H62:J62,m_P_trtD)</f>
        <v>2.0429088580605628E-4</v>
      </c>
      <c r="I63" s="3">
        <v>0.37846971018049758</v>
      </c>
      <c r="J63" s="3">
        <v>0.62132599893369644</v>
      </c>
      <c r="L63" s="92"/>
      <c r="N63" s="90"/>
      <c r="P63" s="93"/>
      <c r="Q63" s="93"/>
      <c r="R63" s="35"/>
      <c r="S63" s="93"/>
      <c r="T63" s="35"/>
      <c r="U63" s="93"/>
      <c r="V63" s="93"/>
    </row>
    <row r="64" spans="7:22" x14ac:dyDescent="0.2">
      <c r="G64" s="34">
        <f>G63+1</f>
        <v>60</v>
      </c>
      <c r="H64" s="3" cm="1">
        <f t="array" ref="H64:J64">MMULT(H63:J63,m_P_trtD)</f>
        <v>1.7689307799052578E-4</v>
      </c>
      <c r="I64" s="3">
        <v>0.37174421697765653</v>
      </c>
      <c r="J64" s="3">
        <v>0.62807888994435301</v>
      </c>
      <c r="L64" s="92"/>
      <c r="N64" s="90"/>
      <c r="P64" s="93"/>
      <c r="Q64" s="93"/>
      <c r="R64" s="35"/>
      <c r="S64" s="93"/>
      <c r="T64" s="35"/>
      <c r="U64" s="93"/>
      <c r="V64" s="93"/>
    </row>
    <row r="65" spans="7:22" x14ac:dyDescent="0.2">
      <c r="G65" s="34">
        <f t="shared" ref="G65:G79" si="2">G64+1</f>
        <v>61</v>
      </c>
      <c r="H65" s="3" cm="1">
        <f t="array" ref="H65:J65">MMULT(H64:J64,m_P_trtD)</f>
        <v>1.5316963807513432E-4</v>
      </c>
      <c r="I65" s="3">
        <v>0.36513521061872267</v>
      </c>
      <c r="J65" s="3">
        <v>0.63471161974320223</v>
      </c>
      <c r="L65" s="92"/>
      <c r="N65" s="90"/>
      <c r="P65" s="93"/>
      <c r="Q65" s="93"/>
      <c r="R65" s="35"/>
      <c r="S65" s="93"/>
      <c r="T65" s="35"/>
      <c r="U65" s="93"/>
      <c r="V65" s="93"/>
    </row>
    <row r="66" spans="7:22" x14ac:dyDescent="0.2">
      <c r="G66" s="34">
        <f t="shared" si="2"/>
        <v>62</v>
      </c>
      <c r="H66" s="3" cm="1">
        <f t="array" ref="H66:J66">MMULT(H65:J65,m_P_trtD)</f>
        <v>1.3262779015764644E-4</v>
      </c>
      <c r="I66" s="3">
        <v>0.35864108101610448</v>
      </c>
      <c r="J66" s="3">
        <v>0.64122629119373797</v>
      </c>
      <c r="L66" s="92"/>
      <c r="N66" s="90"/>
      <c r="P66" s="93"/>
      <c r="Q66" s="93"/>
      <c r="R66" s="35"/>
      <c r="S66" s="93"/>
      <c r="T66" s="35"/>
      <c r="U66" s="93"/>
      <c r="V66" s="93"/>
    </row>
    <row r="67" spans="7:22" x14ac:dyDescent="0.2">
      <c r="G67" s="34">
        <f t="shared" si="2"/>
        <v>63</v>
      </c>
      <c r="H67" s="3" cm="1">
        <f t="array" ref="H67:J67">MMULT(H66:J66,m_P_trtD)</f>
        <v>1.1484084537349502E-4</v>
      </c>
      <c r="I67" s="3">
        <v>0.35226018405128418</v>
      </c>
      <c r="J67" s="3">
        <v>0.64762497510334238</v>
      </c>
      <c r="L67" s="92"/>
      <c r="N67" s="90"/>
      <c r="P67" s="93"/>
      <c r="Q67" s="93"/>
      <c r="R67" s="35"/>
      <c r="S67" s="93"/>
      <c r="T67" s="35"/>
      <c r="U67" s="93"/>
      <c r="V67" s="93"/>
    </row>
    <row r="68" spans="7:22" x14ac:dyDescent="0.2">
      <c r="G68" s="34">
        <f t="shared" si="2"/>
        <v>64</v>
      </c>
      <c r="H68" s="3" cm="1">
        <f t="array" ref="H68:J68">MMULT(H67:J67,m_P_trtD)</f>
        <v>9.9439338847633174E-5</v>
      </c>
      <c r="I68" s="3">
        <v>0.34599085059783935</v>
      </c>
      <c r="J68" s="3">
        <v>0.65390971006331311</v>
      </c>
      <c r="L68" s="92"/>
      <c r="N68" s="90"/>
      <c r="P68" s="93"/>
      <c r="Q68" s="93"/>
      <c r="R68" s="35"/>
      <c r="S68" s="93"/>
      <c r="T68" s="35"/>
      <c r="U68" s="93"/>
      <c r="V68" s="93"/>
    </row>
    <row r="69" spans="7:22" x14ac:dyDescent="0.2">
      <c r="G69" s="34">
        <f t="shared" si="2"/>
        <v>65</v>
      </c>
      <c r="H69" s="3" cm="1">
        <f t="array" ref="H69:J69">MMULT(H68:J68,m_P_trtD)</f>
        <v>8.6103355285266619E-5</v>
      </c>
      <c r="I69" s="3">
        <v>0.33983139425482589</v>
      </c>
      <c r="J69" s="3">
        <v>0.66008250238988897</v>
      </c>
      <c r="L69" s="92"/>
      <c r="N69" s="90"/>
      <c r="P69" s="93"/>
      <c r="Q69" s="93"/>
      <c r="R69" s="35"/>
      <c r="S69" s="93"/>
      <c r="T69" s="35"/>
      <c r="U69" s="93"/>
      <c r="V69" s="93"/>
    </row>
    <row r="70" spans="7:22" x14ac:dyDescent="0.2">
      <c r="G70" s="34">
        <f t="shared" si="2"/>
        <v>66</v>
      </c>
      <c r="H70" s="3" cm="1">
        <f t="array" ref="H70:J70">MMULT(H69:J69,m_P_trtD)</f>
        <v>7.4555883791028554E-5</v>
      </c>
      <c r="I70" s="3">
        <v>0.33378011796489737</v>
      </c>
      <c r="J70" s="3">
        <v>0.66614532615131172</v>
      </c>
      <c r="L70" s="92"/>
      <c r="N70" s="90"/>
      <c r="P70" s="93"/>
      <c r="Q70" s="93"/>
      <c r="R70" s="35"/>
      <c r="S70" s="93"/>
      <c r="T70" s="35"/>
      <c r="U70" s="93"/>
      <c r="V70" s="93"/>
    </row>
    <row r="71" spans="7:22" x14ac:dyDescent="0.2">
      <c r="G71" s="34">
        <f t="shared" si="2"/>
        <v>67</v>
      </c>
      <c r="H71" s="3" cm="1">
        <f t="array" ref="H71:J71">MMULT(H70:J70,m_P_trtD)</f>
        <v>6.455706388497149E-5</v>
      </c>
      <c r="I71" s="3">
        <v>0.32783531966812396</v>
      </c>
      <c r="J71" s="3">
        <v>0.67210012326799118</v>
      </c>
      <c r="L71" s="92"/>
      <c r="N71" s="90"/>
      <c r="P71" s="93"/>
      <c r="Q71" s="93"/>
      <c r="R71" s="35"/>
      <c r="S71" s="93"/>
      <c r="T71" s="35"/>
      <c r="U71" s="93"/>
      <c r="V71" s="93"/>
    </row>
    <row r="72" spans="7:22" x14ac:dyDescent="0.2">
      <c r="G72" s="34">
        <f t="shared" si="2"/>
        <v>68</v>
      </c>
      <c r="H72" s="3" cm="1">
        <f t="array" ref="H72:J72">MMULT(H71:J71,m_P_trtD)</f>
        <v>5.5899203195412822E-5</v>
      </c>
      <c r="I72" s="3">
        <v>0.32199529712220437</v>
      </c>
      <c r="J72" s="3">
        <v>0.67794880367460031</v>
      </c>
      <c r="L72" s="92"/>
      <c r="N72" s="90"/>
      <c r="P72" s="93"/>
      <c r="Q72" s="93"/>
      <c r="R72" s="35"/>
      <c r="S72" s="93"/>
      <c r="T72" s="35"/>
      <c r="U72" s="93"/>
      <c r="V72" s="93"/>
    </row>
    <row r="73" spans="7:22" x14ac:dyDescent="0.2">
      <c r="G73" s="34">
        <f t="shared" si="2"/>
        <v>69</v>
      </c>
      <c r="H73" s="3" cm="1">
        <f t="array" ref="H73:J73">MMULT(H72:J72,m_P_trtD)</f>
        <v>4.8402463337702504E-5</v>
      </c>
      <c r="I73" s="3">
        <v>0.31625835200221125</v>
      </c>
      <c r="J73" s="3">
        <v>0.6836932455344511</v>
      </c>
      <c r="L73" s="92"/>
      <c r="N73" s="90"/>
      <c r="P73" s="93"/>
      <c r="Q73" s="93"/>
      <c r="R73" s="35"/>
      <c r="S73" s="93"/>
      <c r="T73" s="35"/>
      <c r="U73" s="93"/>
      <c r="V73" s="93"/>
    </row>
    <row r="74" spans="7:22" x14ac:dyDescent="0.2">
      <c r="G74" s="34">
        <f t="shared" si="2"/>
        <v>70</v>
      </c>
      <c r="H74" s="3" cm="1">
        <f t="array" ref="H74:J74">MMULT(H73:J73,m_P_trtD)</f>
        <v>4.1911124367330676E-5</v>
      </c>
      <c r="I74" s="3">
        <v>0.31062279337781351</v>
      </c>
      <c r="J74" s="3">
        <v>0.68933529549781913</v>
      </c>
      <c r="L74" s="92"/>
      <c r="N74" s="90"/>
      <c r="P74" s="93"/>
      <c r="Q74" s="93"/>
      <c r="R74" s="35"/>
      <c r="S74" s="93"/>
      <c r="T74" s="35"/>
      <c r="U74" s="93"/>
      <c r="V74" s="93"/>
    </row>
    <row r="75" spans="7:22" x14ac:dyDescent="0.2">
      <c r="G75" s="34">
        <f t="shared" si="2"/>
        <v>71</v>
      </c>
      <c r="H75" s="3" cm="1">
        <f t="array" ref="H75:J75">MMULT(H74:J74,m_P_trtD)</f>
        <v>3.6290350213759102E-5</v>
      </c>
      <c r="I75" s="3">
        <v>0.30508694065276065</v>
      </c>
      <c r="J75" s="3">
        <v>0.69487676899702555</v>
      </c>
      <c r="L75" s="92"/>
      <c r="N75" s="90"/>
      <c r="P75" s="93"/>
      <c r="Q75" s="93"/>
      <c r="R75" s="35"/>
      <c r="S75" s="93"/>
      <c r="T75" s="35"/>
      <c r="U75" s="93"/>
      <c r="V75" s="93"/>
    </row>
    <row r="76" spans="7:22" x14ac:dyDescent="0.2">
      <c r="G76" s="34">
        <f t="shared" si="2"/>
        <v>72</v>
      </c>
      <c r="H76" s="3" cm="1">
        <f t="array" ref="H76:J76">MMULT(H75:J75,m_P_trtD)</f>
        <v>3.1423387907575826E-5</v>
      </c>
      <c r="I76" s="3">
        <v>0.29964912604001886</v>
      </c>
      <c r="J76" s="3">
        <v>0.70031945057207345</v>
      </c>
      <c r="L76" s="92"/>
      <c r="N76" s="90"/>
      <c r="P76" s="93"/>
      <c r="Q76" s="93"/>
      <c r="R76" s="35"/>
      <c r="S76" s="93"/>
      <c r="T76" s="35"/>
      <c r="U76" s="93"/>
      <c r="V76" s="93"/>
    </row>
    <row r="77" spans="7:22" x14ac:dyDescent="0.2">
      <c r="G77" s="34">
        <f t="shared" si="2"/>
        <v>73</v>
      </c>
      <c r="H77" s="3" cm="1">
        <f t="array" ref="H77:J77">MMULT(H76:J76,m_P_trtD)</f>
        <v>2.7209142424192126E-5</v>
      </c>
      <c r="I77" s="3">
        <v>0.29430769663608547</v>
      </c>
      <c r="J77" s="3">
        <v>0.70566509422149026</v>
      </c>
      <c r="L77" s="92"/>
      <c r="N77" s="90"/>
      <c r="P77" s="93"/>
      <c r="Q77" s="93"/>
      <c r="R77" s="35"/>
      <c r="S77" s="93"/>
      <c r="T77" s="35"/>
      <c r="U77" s="93"/>
      <c r="V77" s="93"/>
    </row>
    <row r="78" spans="7:22" x14ac:dyDescent="0.2">
      <c r="G78" s="34">
        <f t="shared" si="2"/>
        <v>74</v>
      </c>
      <c r="H78" s="3" cm="1">
        <f t="array" ref="H78:J78">MMULT(H77:J77,m_P_trtD)</f>
        <v>2.3560076769490689E-5</v>
      </c>
      <c r="I78" s="3">
        <v>0.28906101614946456</v>
      </c>
      <c r="J78" s="3">
        <v>0.71091542377376593</v>
      </c>
      <c r="L78" s="92"/>
      <c r="N78" s="90"/>
      <c r="P78" s="93"/>
      <c r="Q78" s="93"/>
      <c r="R78" s="35"/>
      <c r="S78" s="93"/>
      <c r="T78" s="35"/>
      <c r="U78" s="93"/>
      <c r="V78" s="93"/>
    </row>
    <row r="79" spans="7:22" x14ac:dyDescent="0.2">
      <c r="G79" s="34">
        <f t="shared" si="2"/>
        <v>75</v>
      </c>
      <c r="H79" s="3" cm="1">
        <f t="array" ref="H79:J79">MMULT(H78:J78,m_P_trtD)</f>
        <v>2.0400393688658335E-5</v>
      </c>
      <c r="I79" s="3">
        <v>0.28390746633089192</v>
      </c>
      <c r="J79" s="3">
        <v>0.71607213327541941</v>
      </c>
      <c r="L79" s="92"/>
      <c r="N79" s="90"/>
      <c r="P79" s="93"/>
      <c r="Q79" s="93"/>
      <c r="R79" s="35"/>
      <c r="S79" s="93"/>
      <c r="T79" s="36"/>
      <c r="U79" s="93"/>
      <c r="V79" s="93"/>
    </row>
    <row r="80" spans="7:22" x14ac:dyDescent="0.2">
      <c r="G80" s="34">
        <v>76</v>
      </c>
      <c r="H80" s="3" cm="1">
        <f t="array" ref="H80:J80">MMULT(H79:J79,m_P_trtD)</f>
        <v>1.766446122922576E-5</v>
      </c>
      <c r="I80" s="3">
        <v>0.27884544814649392</v>
      </c>
      <c r="J80" s="3">
        <v>0.72113688739227688</v>
      </c>
      <c r="L80" s="92"/>
      <c r="N80" s="90"/>
      <c r="P80" s="93"/>
      <c r="Q80" s="93"/>
      <c r="R80" s="35"/>
      <c r="S80" s="93"/>
      <c r="T80" s="36"/>
      <c r="U80" s="93"/>
      <c r="V80" s="93"/>
    </row>
  </sheetData>
  <mergeCells count="2">
    <mergeCell ref="G1:J1"/>
    <mergeCell ref="P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D616-21BC-4343-A2DE-7B98767679F7}">
  <sheetPr codeName="Sheet7">
    <tabColor rgb="FF00B050"/>
  </sheetPr>
  <dimension ref="A1:Y80"/>
  <sheetViews>
    <sheetView zoomScale="193" zoomScaleNormal="193" workbookViewId="0"/>
  </sheetViews>
  <sheetFormatPr baseColWidth="10" defaultRowHeight="16" x14ac:dyDescent="0.2"/>
  <cols>
    <col min="1" max="1" width="6.33203125" style="3" customWidth="1"/>
    <col min="2" max="6" width="10.83203125" style="3"/>
    <col min="7" max="7" width="10.83203125" style="34"/>
    <col min="8" max="8" width="12.1640625" style="3" bestFit="1" customWidth="1"/>
    <col min="9" max="10" width="10.83203125" style="3"/>
    <col min="11" max="11" width="1.83203125" style="3" customWidth="1"/>
    <col min="12" max="12" width="10.83203125" style="3"/>
    <col min="13" max="13" width="2.83203125" style="3" customWidth="1"/>
    <col min="14" max="14" width="10.83203125" style="3"/>
    <col min="15" max="15" width="2.83203125" style="3" customWidth="1"/>
    <col min="16" max="17" width="10.83203125" style="3"/>
    <col min="18" max="18" width="2.33203125" style="3" customWidth="1"/>
    <col min="19" max="19" width="10.83203125" style="3"/>
    <col min="20" max="20" width="2.6640625" style="3" customWidth="1"/>
    <col min="21" max="22" width="10.83203125" style="3"/>
    <col min="23" max="23" width="2.5" style="3" customWidth="1"/>
    <col min="24" max="24" width="15.83203125" style="3" customWidth="1"/>
    <col min="25" max="16384" width="10.83203125" style="3"/>
  </cols>
  <sheetData>
    <row r="1" spans="1:25" ht="52" thickBot="1" x14ac:dyDescent="0.25">
      <c r="G1" s="96" t="s">
        <v>136</v>
      </c>
      <c r="H1" s="96"/>
      <c r="I1" s="96"/>
      <c r="J1" s="96"/>
      <c r="K1" s="26"/>
      <c r="L1" s="27" t="s">
        <v>137</v>
      </c>
      <c r="M1" s="28"/>
      <c r="N1" s="27" t="s">
        <v>138</v>
      </c>
      <c r="O1" s="29"/>
      <c r="P1" s="96" t="s">
        <v>139</v>
      </c>
      <c r="Q1" s="96"/>
      <c r="R1" s="26"/>
      <c r="S1" s="27" t="s">
        <v>140</v>
      </c>
      <c r="T1" s="29"/>
      <c r="U1" s="27" t="s">
        <v>141</v>
      </c>
      <c r="V1" s="27" t="s">
        <v>142</v>
      </c>
      <c r="W1" s="28"/>
    </row>
    <row r="2" spans="1:25" ht="17" thickBot="1" x14ac:dyDescent="0.25">
      <c r="G2" s="30"/>
      <c r="H2" s="30"/>
      <c r="I2" s="30"/>
      <c r="J2" s="30"/>
      <c r="K2" s="30"/>
      <c r="X2" s="88" t="s">
        <v>257</v>
      </c>
      <c r="Y2" s="89"/>
    </row>
    <row r="3" spans="1:25" ht="17" thickBot="1" x14ac:dyDescent="0.25">
      <c r="G3" s="31" t="s">
        <v>143</v>
      </c>
      <c r="H3" s="32" t="s">
        <v>122</v>
      </c>
      <c r="I3" s="32" t="s">
        <v>123</v>
      </c>
      <c r="J3" s="32" t="s">
        <v>124</v>
      </c>
      <c r="K3" s="2"/>
      <c r="L3" s="33" t="s">
        <v>177</v>
      </c>
      <c r="N3" s="33" t="s">
        <v>178</v>
      </c>
      <c r="P3" s="33" t="s">
        <v>156</v>
      </c>
      <c r="Q3" s="33" t="s">
        <v>157</v>
      </c>
      <c r="R3" s="2"/>
      <c r="S3" s="33" t="s">
        <v>258</v>
      </c>
      <c r="T3" s="2"/>
      <c r="U3" s="33" t="s">
        <v>158</v>
      </c>
      <c r="V3" s="33" t="s">
        <v>159</v>
      </c>
      <c r="X3" s="88" t="s">
        <v>259</v>
      </c>
      <c r="Y3" s="91"/>
    </row>
    <row r="4" spans="1:25" x14ac:dyDescent="0.2">
      <c r="A4" s="2" t="s">
        <v>146</v>
      </c>
      <c r="G4" s="34">
        <v>0</v>
      </c>
      <c r="H4" s="3">
        <v>1</v>
      </c>
      <c r="I4" s="3">
        <v>0</v>
      </c>
      <c r="J4" s="3">
        <v>0</v>
      </c>
      <c r="L4" s="92"/>
      <c r="N4" s="90"/>
      <c r="P4" s="93"/>
      <c r="Q4" s="93"/>
      <c r="R4" s="35"/>
      <c r="S4" s="93"/>
      <c r="T4" s="36"/>
      <c r="U4" s="93"/>
      <c r="V4" s="93"/>
    </row>
    <row r="5" spans="1:25" ht="17" thickBot="1" x14ac:dyDescent="0.25">
      <c r="B5" s="32" t="s">
        <v>147</v>
      </c>
      <c r="C5" s="32" t="s">
        <v>121</v>
      </c>
      <c r="D5" s="33" t="s">
        <v>184</v>
      </c>
      <c r="E5" s="33" t="s">
        <v>238</v>
      </c>
      <c r="G5" s="34">
        <f>G4+1</f>
        <v>1</v>
      </c>
      <c r="H5" s="3" cm="1">
        <f t="array" ref="H5:J5">MMULT(H4:J4,m_P_trtE)</f>
        <v>0.86588825190400009</v>
      </c>
      <c r="I5" s="3">
        <v>0.12734637861000001</v>
      </c>
      <c r="J5" s="3">
        <v>6.765369486E-3</v>
      </c>
      <c r="L5" s="92"/>
      <c r="N5" s="90"/>
      <c r="P5" s="93"/>
      <c r="Q5" s="93"/>
      <c r="R5" s="35"/>
      <c r="S5" s="93"/>
      <c r="T5" s="35"/>
      <c r="U5" s="93"/>
      <c r="V5" s="93"/>
    </row>
    <row r="6" spans="1:25" x14ac:dyDescent="0.2">
      <c r="B6" s="37" t="s">
        <v>130</v>
      </c>
      <c r="C6" s="37" t="s">
        <v>122</v>
      </c>
      <c r="D6" s="44"/>
      <c r="E6" s="44"/>
      <c r="G6" s="34">
        <f t="shared" ref="G6:G7" si="0">G5+1</f>
        <v>2</v>
      </c>
      <c r="H6" s="3" cm="1">
        <f t="array" ref="H6:J6">MMULT(H5:J5,m_P_trtE)</f>
        <v>0.74976246478536512</v>
      </c>
      <c r="I6" s="3">
        <v>0.23534238384560574</v>
      </c>
      <c r="J6" s="3">
        <v>1.4895151369029334E-2</v>
      </c>
      <c r="L6" s="92"/>
      <c r="N6" s="90"/>
      <c r="P6" s="93"/>
      <c r="Q6" s="93"/>
      <c r="R6" s="35"/>
      <c r="S6" s="93"/>
      <c r="T6" s="35"/>
      <c r="U6" s="93"/>
      <c r="V6" s="93"/>
    </row>
    <row r="7" spans="1:25" x14ac:dyDescent="0.2">
      <c r="B7" s="20" t="s">
        <v>130</v>
      </c>
      <c r="C7" s="20" t="s">
        <v>123</v>
      </c>
      <c r="D7" s="45"/>
      <c r="E7" s="45"/>
      <c r="G7" s="34">
        <f t="shared" si="0"/>
        <v>3</v>
      </c>
      <c r="H7" s="3" cm="1">
        <f t="array" ref="H7:J7">MMULT(H6:J6,m_P_trtE)</f>
        <v>0.6492105099762342</v>
      </c>
      <c r="I7" s="3">
        <v>0.32662365338728222</v>
      </c>
      <c r="J7" s="3">
        <v>2.416583663648382E-2</v>
      </c>
      <c r="L7" s="92"/>
      <c r="N7" s="90"/>
      <c r="P7" s="93"/>
      <c r="Q7" s="93"/>
      <c r="R7" s="35"/>
      <c r="S7" s="93"/>
      <c r="T7" s="35"/>
      <c r="U7" s="93"/>
      <c r="V7" s="93"/>
    </row>
    <row r="8" spans="1:25" x14ac:dyDescent="0.2">
      <c r="B8" s="20" t="s">
        <v>130</v>
      </c>
      <c r="C8" s="20" t="s">
        <v>124</v>
      </c>
      <c r="D8" s="45"/>
      <c r="E8" s="45"/>
      <c r="G8" s="34">
        <f>G7+1</f>
        <v>4</v>
      </c>
      <c r="H8" s="3" cm="1">
        <f t="array" ref="H8:J8">MMULT(H7:J7,m_P_trtE)</f>
        <v>0.56214375360102586</v>
      </c>
      <c r="I8" s="3">
        <v>0.40347163200964536</v>
      </c>
      <c r="J8" s="3">
        <v>3.4384614389329105E-2</v>
      </c>
      <c r="L8" s="92"/>
      <c r="N8" s="90"/>
      <c r="P8" s="93"/>
      <c r="Q8" s="93"/>
      <c r="R8" s="35"/>
      <c r="S8" s="93"/>
      <c r="T8" s="35"/>
      <c r="U8" s="93"/>
      <c r="V8" s="93"/>
    </row>
    <row r="9" spans="1:25" x14ac:dyDescent="0.2">
      <c r="G9" s="34">
        <f>G8+1</f>
        <v>5</v>
      </c>
      <c r="H9" s="3" cm="1">
        <f t="array" ref="H9:J9">MMULT(H8:J8,m_P_trtE)</f>
        <v>0.48675367212434523</v>
      </c>
      <c r="I9" s="3">
        <v>0.46786108590753872</v>
      </c>
      <c r="J9" s="3">
        <v>4.5385241968116441E-2</v>
      </c>
      <c r="L9" s="92"/>
      <c r="N9" s="90"/>
      <c r="P9" s="93"/>
      <c r="Q9" s="93"/>
      <c r="R9" s="35"/>
      <c r="S9" s="93"/>
      <c r="T9" s="35"/>
      <c r="U9" s="93"/>
      <c r="V9" s="93"/>
    </row>
    <row r="10" spans="1:25" x14ac:dyDescent="0.2">
      <c r="G10" s="34">
        <f t="shared" ref="G10:G62" si="1">G9+1</f>
        <v>6</v>
      </c>
      <c r="H10" s="3" cm="1">
        <f t="array" ref="H10:J10">MMULT(H9:J9,m_P_trtE)</f>
        <v>0.42147428626360212</v>
      </c>
      <c r="I10" s="3">
        <v>0.52150124456272362</v>
      </c>
      <c r="J10" s="3">
        <v>5.7024469173674722E-2</v>
      </c>
      <c r="L10" s="92"/>
      <c r="N10" s="90"/>
      <c r="P10" s="93"/>
      <c r="Q10" s="93"/>
      <c r="R10" s="35"/>
      <c r="S10" s="93"/>
      <c r="T10" s="35"/>
      <c r="U10" s="93"/>
      <c r="V10" s="93"/>
    </row>
    <row r="11" spans="1:25" x14ac:dyDescent="0.2">
      <c r="G11" s="34">
        <f t="shared" si="1"/>
        <v>7</v>
      </c>
      <c r="H11" s="3" cm="1">
        <f t="array" ref="H11:J11">MMULT(H10:J10,m_P_trtE)</f>
        <v>0.36494963295527655</v>
      </c>
      <c r="I11" s="3">
        <v>0.56587142477695462</v>
      </c>
      <c r="J11" s="3">
        <v>6.9178942267769258E-2</v>
      </c>
      <c r="L11" s="92"/>
      <c r="N11" s="90"/>
      <c r="P11" s="93"/>
      <c r="Q11" s="93"/>
      <c r="R11" s="35"/>
      <c r="S11" s="93"/>
      <c r="T11" s="35"/>
      <c r="U11" s="93"/>
      <c r="V11" s="93"/>
    </row>
    <row r="12" spans="1:25" x14ac:dyDescent="0.2">
      <c r="G12" s="34">
        <f t="shared" si="1"/>
        <v>8</v>
      </c>
      <c r="H12" s="3" cm="1">
        <f t="array" ref="H12:J12">MMULT(H11:J11,m_P_trtE)</f>
        <v>0.31600559971265085</v>
      </c>
      <c r="I12" s="3">
        <v>0.60225187688178317</v>
      </c>
      <c r="J12" s="3">
        <v>8.174252340556637E-2</v>
      </c>
      <c r="L12" s="92"/>
      <c r="N12" s="90"/>
      <c r="P12" s="93"/>
      <c r="Q12" s="93"/>
      <c r="R12" s="35"/>
      <c r="S12" s="93"/>
      <c r="T12" s="35"/>
      <c r="U12" s="93"/>
      <c r="V12" s="93"/>
    </row>
    <row r="13" spans="1:25" x14ac:dyDescent="0.2">
      <c r="G13" s="34">
        <f t="shared" si="1"/>
        <v>9</v>
      </c>
      <c r="H13" s="3" cm="1">
        <f t="array" ref="H13:J13">MMULT(H12:J12,m_P_trtE)</f>
        <v>0.27362553632706244</v>
      </c>
      <c r="I13" s="3">
        <v>0.63175049389127858</v>
      </c>
      <c r="J13" s="3">
        <v>9.4623969781659337E-2</v>
      </c>
      <c r="L13" s="92"/>
      <c r="N13" s="90"/>
      <c r="P13" s="93"/>
      <c r="Q13" s="93"/>
      <c r="R13" s="35"/>
      <c r="S13" s="93"/>
      <c r="T13" s="35"/>
      <c r="U13" s="93"/>
      <c r="V13" s="93"/>
    </row>
    <row r="14" spans="1:25" x14ac:dyDescent="0.2">
      <c r="G14" s="34">
        <f t="shared" si="1"/>
        <v>10</v>
      </c>
      <c r="H14" s="3" cm="1">
        <f t="array" ref="H14:J14">MMULT(H13:J13,m_P_trtE)</f>
        <v>0.23692913732653456</v>
      </c>
      <c r="I14" s="3">
        <v>0.65532593842951292</v>
      </c>
      <c r="J14" s="3">
        <v>0.10774492424395286</v>
      </c>
      <c r="L14" s="92"/>
      <c r="N14" s="90"/>
      <c r="P14" s="93"/>
      <c r="Q14" s="93"/>
      <c r="R14" s="35"/>
      <c r="S14" s="93"/>
      <c r="T14" s="35"/>
      <c r="U14" s="93"/>
      <c r="V14" s="93"/>
    </row>
    <row r="15" spans="1:25" x14ac:dyDescent="0.2">
      <c r="G15" s="34">
        <f t="shared" si="1"/>
        <v>11</v>
      </c>
      <c r="H15" s="3" cm="1">
        <f t="array" ref="H15:J15">MMULT(H14:J14,m_P_trtE)</f>
        <v>0.2051541565447958</v>
      </c>
      <c r="I15" s="3">
        <v>0.67380766785511637</v>
      </c>
      <c r="J15" s="3">
        <v>0.12103817560008825</v>
      </c>
      <c r="L15" s="92"/>
      <c r="N15" s="90"/>
      <c r="P15" s="93"/>
      <c r="Q15" s="93"/>
      <c r="R15" s="35"/>
      <c r="S15" s="93"/>
      <c r="T15" s="35"/>
      <c r="U15" s="93"/>
      <c r="V15" s="93"/>
    </row>
    <row r="16" spans="1:25" x14ac:dyDescent="0.2">
      <c r="G16" s="34">
        <f t="shared" si="1"/>
        <v>12</v>
      </c>
      <c r="H16" s="3" cm="1">
        <f t="array" ref="H16:J16">MMULT(H15:J15,m_P_trtE)</f>
        <v>0.17764057398141281</v>
      </c>
      <c r="I16" s="3">
        <v>0.68791327357486709</v>
      </c>
      <c r="J16" s="3">
        <v>0.13444615244372046</v>
      </c>
      <c r="L16" s="92"/>
      <c r="N16" s="90"/>
      <c r="P16" s="93"/>
      <c r="Q16" s="93"/>
      <c r="R16" s="35"/>
      <c r="S16" s="93"/>
      <c r="T16" s="35"/>
      <c r="U16" s="93"/>
      <c r="V16" s="93"/>
    </row>
    <row r="17" spans="7:22" x14ac:dyDescent="0.2">
      <c r="G17" s="34">
        <f t="shared" si="1"/>
        <v>13</v>
      </c>
      <c r="H17" s="3" cm="1">
        <f t="array" ref="H17:J17">MMULT(H16:J16,m_P_trtE)</f>
        <v>0.15381688607198873</v>
      </c>
      <c r="I17" s="3">
        <v>0.698263494748804</v>
      </c>
      <c r="J17" s="3">
        <v>0.14791961917920757</v>
      </c>
      <c r="L17" s="92"/>
      <c r="N17" s="90"/>
      <c r="P17" s="93"/>
      <c r="Q17" s="93"/>
      <c r="R17" s="35"/>
      <c r="S17" s="93"/>
      <c r="T17" s="35"/>
      <c r="U17" s="93"/>
      <c r="V17" s="93"/>
    </row>
    <row r="18" spans="7:22" x14ac:dyDescent="0.2">
      <c r="G18" s="34">
        <f t="shared" si="1"/>
        <v>14</v>
      </c>
      <c r="H18" s="3" cm="1">
        <f t="array" ref="H18:J18">MMULT(H17:J17,m_P_trtE)</f>
        <v>0.13318823459419107</v>
      </c>
      <c r="I18" s="3">
        <v>0.70539521828189722</v>
      </c>
      <c r="J18" s="3">
        <v>0.16141654712391207</v>
      </c>
      <c r="L18" s="92"/>
      <c r="N18" s="90"/>
      <c r="P18" s="93"/>
      <c r="Q18" s="93"/>
      <c r="R18" s="35"/>
      <c r="S18" s="93"/>
      <c r="T18" s="35"/>
      <c r="U18" s="93"/>
      <c r="V18" s="93"/>
    </row>
    <row r="19" spans="7:22" x14ac:dyDescent="0.2">
      <c r="G19" s="34">
        <f t="shared" si="1"/>
        <v>15</v>
      </c>
      <c r="H19" s="3" cm="1">
        <f t="array" ref="H19:J19">MMULT(H18:J18,m_P_trtE)</f>
        <v>0.11532612762694398</v>
      </c>
      <c r="I19" s="3">
        <v>0.70977273516846062</v>
      </c>
      <c r="J19" s="3">
        <v>0.1749011372045958</v>
      </c>
      <c r="L19" s="92"/>
      <c r="N19" s="90"/>
      <c r="P19" s="93"/>
      <c r="Q19" s="93"/>
      <c r="R19" s="35"/>
      <c r="S19" s="93"/>
      <c r="T19" s="35"/>
      <c r="U19" s="93"/>
      <c r="V19" s="93"/>
    </row>
    <row r="20" spans="7:22" x14ac:dyDescent="0.2">
      <c r="G20" s="34">
        <f t="shared" si="1"/>
        <v>16</v>
      </c>
      <c r="H20" s="3" cm="1">
        <f t="array" ref="H20:J20">MMULT(H19:J19,m_P_trtE)</f>
        <v>9.985953904975213E-2</v>
      </c>
      <c r="I20" s="3">
        <v>0.71179748703637902</v>
      </c>
      <c r="J20" s="3">
        <v>0.18834297391386931</v>
      </c>
      <c r="L20" s="92"/>
      <c r="N20" s="90"/>
      <c r="P20" s="93"/>
      <c r="Q20" s="93"/>
      <c r="R20" s="35"/>
      <c r="S20" s="93"/>
      <c r="T20" s="35"/>
      <c r="U20" s="93"/>
      <c r="V20" s="93"/>
    </row>
    <row r="21" spans="7:22" x14ac:dyDescent="0.2">
      <c r="G21" s="34">
        <f t="shared" si="1"/>
        <v>17</v>
      </c>
      <c r="H21" s="3" cm="1">
        <f t="array" ref="H21:J21">MMULT(H20:J20,m_P_trtE)</f>
        <v>8.646720170372911E-2</v>
      </c>
      <c r="I21" s="3">
        <v>0.71181650537651864</v>
      </c>
      <c r="J21" s="3">
        <v>0.20171629291975265</v>
      </c>
      <c r="L21" s="92"/>
      <c r="N21" s="90"/>
      <c r="P21" s="93"/>
      <c r="Q21" s="93"/>
      <c r="R21" s="35"/>
      <c r="S21" s="93"/>
      <c r="T21" s="35"/>
      <c r="U21" s="93"/>
      <c r="V21" s="93"/>
    </row>
    <row r="22" spans="7:22" x14ac:dyDescent="0.2">
      <c r="G22" s="34">
        <f t="shared" si="1"/>
        <v>18</v>
      </c>
      <c r="H22" s="3" cm="1">
        <f t="array" ref="H22:J22">MMULT(H21:J21,m_P_trtE)</f>
        <v>7.4870934130272584E-2</v>
      </c>
      <c r="I22" s="3">
        <v>0.71012971878696474</v>
      </c>
      <c r="J22" s="3">
        <v>0.21499934708276305</v>
      </c>
      <c r="L22" s="92"/>
      <c r="N22" s="90"/>
      <c r="P22" s="93"/>
      <c r="Q22" s="93"/>
      <c r="R22" s="35"/>
      <c r="S22" s="93"/>
      <c r="T22" s="35"/>
      <c r="U22" s="93"/>
      <c r="V22" s="93"/>
    </row>
    <row r="23" spans="7:22" x14ac:dyDescent="0.2">
      <c r="G23" s="34">
        <f t="shared" si="1"/>
        <v>19</v>
      </c>
      <c r="H23" s="3" cm="1">
        <f t="array" ref="H23:J23">MMULT(H22:J22,m_P_trtE)</f>
        <v>6.4829862272481262E-2</v>
      </c>
      <c r="I23" s="3">
        <v>0.7069962800479016</v>
      </c>
      <c r="J23" s="3">
        <v>0.22817385767961745</v>
      </c>
      <c r="L23" s="92"/>
      <c r="N23" s="90"/>
      <c r="P23" s="93"/>
      <c r="Q23" s="93"/>
      <c r="R23" s="35"/>
      <c r="S23" s="93"/>
      <c r="T23" s="35"/>
      <c r="U23" s="93"/>
      <c r="V23" s="93"/>
    </row>
    <row r="24" spans="7:22" x14ac:dyDescent="0.2">
      <c r="G24" s="34">
        <f t="shared" si="1"/>
        <v>20</v>
      </c>
      <c r="H24" s="3" cm="1">
        <f t="array" ref="H24:J24">MMULT(H23:J23,m_P_trtE)</f>
        <v>5.6135416114295886E-2</v>
      </c>
      <c r="I24" s="3">
        <v>0.70264004448261019</v>
      </c>
      <c r="J24" s="3">
        <v>0.24122453940309424</v>
      </c>
      <c r="L24" s="92"/>
      <c r="N24" s="90"/>
      <c r="P24" s="93"/>
      <c r="Q24" s="93"/>
      <c r="R24" s="35"/>
      <c r="S24" s="93"/>
      <c r="T24" s="35"/>
      <c r="U24" s="93"/>
      <c r="V24" s="93"/>
    </row>
    <row r="25" spans="7:22" x14ac:dyDescent="0.2">
      <c r="G25" s="34">
        <f t="shared" si="1"/>
        <v>21</v>
      </c>
      <c r="H25" s="3" cm="1">
        <f t="array" ref="H25:J25">MMULT(H24:J24,m_P_trtE)</f>
        <v>4.86069973291113E-2</v>
      </c>
      <c r="I25" s="3">
        <v>0.69725431343027477</v>
      </c>
      <c r="J25" s="3">
        <v>0.25413868924061428</v>
      </c>
      <c r="L25" s="92"/>
      <c r="N25" s="90"/>
      <c r="P25" s="93"/>
      <c r="Q25" s="93"/>
      <c r="R25" s="35"/>
      <c r="S25" s="93"/>
      <c r="T25" s="35"/>
      <c r="U25" s="93"/>
      <c r="V25" s="93"/>
    </row>
    <row r="26" spans="7:22" x14ac:dyDescent="0.2">
      <c r="G26" s="34">
        <f t="shared" si="1"/>
        <v>22</v>
      </c>
      <c r="H26" s="3" cm="1">
        <f t="array" ref="H26:J26">MMULT(H25:J25,m_P_trtE)</f>
        <v>4.2088227947606582E-2</v>
      </c>
      <c r="I26" s="3">
        <v>0.69100594139087157</v>
      </c>
      <c r="J26" s="3">
        <v>0.26690583066152224</v>
      </c>
      <c r="L26" s="92"/>
      <c r="N26" s="90"/>
      <c r="P26" s="93"/>
      <c r="Q26" s="93"/>
      <c r="R26" s="35"/>
      <c r="S26" s="93"/>
      <c r="T26" s="35"/>
      <c r="U26" s="93"/>
      <c r="V26" s="93"/>
    </row>
    <row r="27" spans="7:22" x14ac:dyDescent="0.2">
      <c r="G27" s="34">
        <f t="shared" si="1"/>
        <v>23</v>
      </c>
      <c r="H27" s="3" cm="1">
        <f t="array" ref="H27:J27">MMULT(H26:J26,m_P_trtE)</f>
        <v>3.6443702123290143E-2</v>
      </c>
      <c r="I27" s="3">
        <v>0.68403889218426606</v>
      </c>
      <c r="J27" s="3">
        <v>0.27951740569244421</v>
      </c>
      <c r="L27" s="92"/>
      <c r="N27" s="90"/>
      <c r="P27" s="93"/>
      <c r="Q27" s="93"/>
      <c r="R27" s="35"/>
      <c r="S27" s="93"/>
      <c r="T27" s="35"/>
      <c r="U27" s="93"/>
      <c r="V27" s="93"/>
    </row>
    <row r="28" spans="7:22" x14ac:dyDescent="0.2">
      <c r="G28" s="34">
        <f t="shared" si="1"/>
        <v>24</v>
      </c>
      <c r="H28" s="3" cm="1">
        <f t="array" ref="H28:J28">MMULT(H27:J27,m_P_trtE)</f>
        <v>3.1556173524445799E-2</v>
      </c>
      <c r="I28" s="3">
        <v>0.67647731802020861</v>
      </c>
      <c r="J28" s="3">
        <v>0.291966508455346</v>
      </c>
      <c r="L28" s="92"/>
      <c r="N28" s="90"/>
      <c r="P28" s="93"/>
      <c r="Q28" s="93"/>
      <c r="R28" s="35"/>
      <c r="S28" s="93"/>
      <c r="T28" s="35"/>
      <c r="U28" s="93"/>
      <c r="V28" s="93"/>
    </row>
    <row r="29" spans="7:22" x14ac:dyDescent="0.2">
      <c r="G29" s="34">
        <f t="shared" si="1"/>
        <v>25</v>
      </c>
      <c r="H29" s="3" cm="1">
        <f t="array" ref="H29:J29">MMULT(H28:J28,m_P_trtE)</f>
        <v>2.7324119929861664E-2</v>
      </c>
      <c r="I29" s="3">
        <v>0.66842822546544967</v>
      </c>
      <c r="J29" s="3">
        <v>0.304247654604689</v>
      </c>
      <c r="L29" s="92"/>
      <c r="N29" s="90"/>
      <c r="P29" s="93"/>
      <c r="Q29" s="93"/>
      <c r="R29" s="35"/>
      <c r="S29" s="93"/>
      <c r="T29" s="35"/>
      <c r="U29" s="93"/>
      <c r="V29" s="93"/>
    </row>
    <row r="30" spans="7:22" x14ac:dyDescent="0.2">
      <c r="G30" s="34">
        <f t="shared" si="1"/>
        <v>26</v>
      </c>
      <c r="H30" s="3" cm="1">
        <f t="array" ref="H30:J30">MMULT(H29:J29,m_P_trtE)</f>
        <v>2.3659634440883166E-2</v>
      </c>
      <c r="I30" s="3">
        <v>0.65998378371284006</v>
      </c>
      <c r="J30" s="3">
        <v>0.31635658184627707</v>
      </c>
      <c r="L30" s="92"/>
      <c r="N30" s="90"/>
      <c r="P30" s="93"/>
      <c r="Q30" s="93"/>
      <c r="R30" s="35"/>
      <c r="S30" s="93"/>
      <c r="T30" s="35"/>
      <c r="U30" s="93"/>
      <c r="V30" s="93"/>
    </row>
    <row r="31" spans="7:22" x14ac:dyDescent="0.2">
      <c r="G31" s="34">
        <f t="shared" si="1"/>
        <v>27</v>
      </c>
      <c r="H31" s="3" cm="1">
        <f t="array" ref="H31:J31">MMULT(H30:J30,m_P_trtE)</f>
        <v>2.0486599506703999E-2</v>
      </c>
      <c r="I31" s="3">
        <v>0.65122332312678466</v>
      </c>
      <c r="J31" s="3">
        <v>0.32829007736651167</v>
      </c>
      <c r="L31" s="92"/>
      <c r="N31" s="90"/>
      <c r="P31" s="93"/>
      <c r="Q31" s="93"/>
      <c r="R31" s="35"/>
      <c r="S31" s="93"/>
      <c r="T31" s="35"/>
      <c r="U31" s="93"/>
      <c r="V31" s="93"/>
    </row>
    <row r="32" spans="7:22" x14ac:dyDescent="0.2">
      <c r="G32" s="34">
        <f t="shared" si="1"/>
        <v>28</v>
      </c>
      <c r="H32" s="3" cm="1">
        <f t="array" ref="H32:J32">MMULT(H31:J31,m_P_trtE)</f>
        <v>1.7739105834317277E-2</v>
      </c>
      <c r="I32" s="3">
        <v>0.64221506560544195</v>
      </c>
      <c r="J32" s="3">
        <v>0.34004582856024107</v>
      </c>
      <c r="L32" s="92"/>
      <c r="N32" s="90"/>
      <c r="P32" s="93"/>
      <c r="Q32" s="93"/>
      <c r="R32" s="35"/>
      <c r="S32" s="93"/>
      <c r="T32" s="35"/>
      <c r="U32" s="93"/>
      <c r="V32" s="93"/>
    </row>
    <row r="33" spans="7:22" x14ac:dyDescent="0.2">
      <c r="G33" s="34">
        <f t="shared" si="1"/>
        <v>29</v>
      </c>
      <c r="H33" s="3" cm="1">
        <f t="array" ref="H33:J33">MMULT(H32:J32,m_P_trtE)</f>
        <v>1.5360083341217036E-2</v>
      </c>
      <c r="I33" s="3">
        <v>0.63301762272895679</v>
      </c>
      <c r="J33" s="3">
        <v>0.35162229392982641</v>
      </c>
      <c r="L33" s="92"/>
      <c r="N33" s="90"/>
      <c r="P33" s="93"/>
      <c r="Q33" s="93"/>
      <c r="R33" s="35"/>
      <c r="S33" s="93"/>
      <c r="T33" s="35"/>
      <c r="U33" s="93"/>
      <c r="V33" s="93"/>
    </row>
    <row r="34" spans="7:22" x14ac:dyDescent="0.2">
      <c r="G34" s="34">
        <f t="shared" si="1"/>
        <v>30</v>
      </c>
      <c r="H34" s="3" cm="1">
        <f t="array" ref="H34:J34">MMULT(H33:J33,m_P_trtE)</f>
        <v>1.3300115713426172E-2</v>
      </c>
      <c r="I34" s="3">
        <v>0.62368129283905926</v>
      </c>
      <c r="J34" s="3">
        <v>0.36301859144751486</v>
      </c>
      <c r="L34" s="92"/>
      <c r="N34" s="90"/>
      <c r="P34" s="93"/>
      <c r="Q34" s="93"/>
      <c r="R34" s="35"/>
      <c r="S34" s="93"/>
      <c r="T34" s="35"/>
      <c r="U34" s="93"/>
      <c r="V34" s="93"/>
    </row>
    <row r="35" spans="7:22" x14ac:dyDescent="0.2">
      <c r="G35" s="34">
        <f t="shared" si="1"/>
        <v>31</v>
      </c>
      <c r="H35" s="3" cm="1">
        <f t="array" ref="H35:J35">MMULT(H34:J34,m_P_trtE)</f>
        <v>1.1516413945219512E-2</v>
      </c>
      <c r="I35" s="3">
        <v>0.61424918401836015</v>
      </c>
      <c r="J35" s="3">
        <v>0.37423440203642055</v>
      </c>
      <c r="L35" s="92"/>
      <c r="N35" s="90"/>
      <c r="P35" s="93"/>
      <c r="Q35" s="93"/>
      <c r="R35" s="35"/>
      <c r="S35" s="93"/>
      <c r="T35" s="35"/>
      <c r="U35" s="93"/>
      <c r="V35" s="93"/>
    </row>
    <row r="36" spans="7:22" x14ac:dyDescent="0.2">
      <c r="G36" s="34">
        <f t="shared" si="1"/>
        <v>32</v>
      </c>
      <c r="H36" s="3" cm="1">
        <f t="array" ref="H36:J36">MMULT(H35:J35,m_P_trtE)</f>
        <v>9.9719275392289725E-3</v>
      </c>
      <c r="I36" s="3">
        <v>0.60475818632085709</v>
      </c>
      <c r="J36" s="3">
        <v>0.38526988613991414</v>
      </c>
      <c r="L36" s="92"/>
      <c r="N36" s="90"/>
      <c r="P36" s="93"/>
      <c r="Q36" s="93"/>
      <c r="R36" s="35"/>
      <c r="S36" s="93"/>
      <c r="T36" s="35"/>
      <c r="U36" s="93"/>
      <c r="V36" s="93"/>
    </row>
    <row r="37" spans="7:22" x14ac:dyDescent="0.2">
      <c r="G37" s="34">
        <f t="shared" si="1"/>
        <v>33</v>
      </c>
      <c r="H37" s="3" cm="1">
        <f t="array" ref="H37:J37">MMULT(H36:J36,m_P_trtE)</f>
        <v>8.6345749050563327E-3</v>
      </c>
      <c r="I37" s="3">
        <v>0.59523981347340293</v>
      </c>
      <c r="J37" s="3">
        <v>0.39612561162154092</v>
      </c>
      <c r="L37" s="92"/>
      <c r="N37" s="90"/>
      <c r="P37" s="93"/>
      <c r="Q37" s="93"/>
      <c r="R37" s="35"/>
      <c r="S37" s="93"/>
      <c r="T37" s="35"/>
      <c r="U37" s="93"/>
      <c r="V37" s="93"/>
    </row>
    <row r="38" spans="7:22" x14ac:dyDescent="0.2">
      <c r="G38" s="34">
        <f t="shared" si="1"/>
        <v>34</v>
      </c>
      <c r="H38" s="3" cm="1">
        <f t="array" ref="H38:J38">MMULT(H37:J37,m_P_trtE)</f>
        <v>7.4765769704733757E-3</v>
      </c>
      <c r="I38" s="3">
        <v>0.58572093155614036</v>
      </c>
      <c r="J38" s="3">
        <v>0.40680249147338648</v>
      </c>
      <c r="L38" s="92"/>
      <c r="N38" s="90"/>
      <c r="P38" s="93"/>
      <c r="Q38" s="93"/>
      <c r="R38" s="35"/>
      <c r="S38" s="93"/>
      <c r="T38" s="35"/>
      <c r="U38" s="93"/>
      <c r="V38" s="93"/>
    </row>
    <row r="39" spans="7:22" x14ac:dyDescent="0.2">
      <c r="G39" s="34">
        <f t="shared" si="1"/>
        <v>35</v>
      </c>
      <c r="H39" s="3" cm="1">
        <f t="array" ref="H39:J39">MMULT(H38:J38,m_P_trtE)</f>
        <v>6.473880163188896E-3</v>
      </c>
      <c r="I39" s="3">
        <v>0.57622438982182855</v>
      </c>
      <c r="J39" s="3">
        <v>0.41730173001498283</v>
      </c>
      <c r="L39" s="92"/>
      <c r="N39" s="90"/>
      <c r="P39" s="93"/>
      <c r="Q39" s="93"/>
      <c r="R39" s="35"/>
      <c r="S39" s="93"/>
      <c r="T39" s="35"/>
      <c r="U39" s="93"/>
      <c r="V39" s="93"/>
    </row>
    <row r="40" spans="7:22" x14ac:dyDescent="0.2">
      <c r="G40" s="34">
        <f t="shared" si="1"/>
        <v>36</v>
      </c>
      <c r="H40" s="3" cm="1">
        <f t="array" ref="H40:J40">MMULT(H39:J39,m_P_trtE)</f>
        <v>5.6056567775396157E-3</v>
      </c>
      <c r="I40" s="3">
        <v>0.56676956678082258</v>
      </c>
      <c r="J40" s="3">
        <v>0.4276247764416381</v>
      </c>
      <c r="L40" s="92"/>
      <c r="N40" s="90"/>
      <c r="P40" s="93"/>
      <c r="Q40" s="93"/>
      <c r="R40" s="35"/>
      <c r="S40" s="93"/>
      <c r="T40" s="35"/>
      <c r="U40" s="93"/>
      <c r="V40" s="93"/>
    </row>
    <row r="41" spans="7:22" x14ac:dyDescent="0.2">
      <c r="G41" s="34">
        <f t="shared" si="1"/>
        <v>37</v>
      </c>
      <c r="H41" s="3" cm="1">
        <f t="array" ref="H41:J41">MMULT(H40:J40,m_P_trtE)</f>
        <v>4.8538723478775882E-3</v>
      </c>
      <c r="I41" s="3">
        <v>0.55737284291796763</v>
      </c>
      <c r="J41" s="3">
        <v>0.437773284734155</v>
      </c>
      <c r="L41" s="92"/>
      <c r="N41" s="90"/>
      <c r="P41" s="93"/>
      <c r="Q41" s="93"/>
      <c r="R41" s="35"/>
      <c r="S41" s="93"/>
      <c r="T41" s="35"/>
      <c r="U41" s="93"/>
      <c r="V41" s="93"/>
    </row>
    <row r="42" spans="7:22" x14ac:dyDescent="0.2">
      <c r="G42" s="34">
        <f t="shared" si="1"/>
        <v>38</v>
      </c>
      <c r="H42" s="3" cm="1">
        <f t="array" ref="H42:J42">MMULT(H41:J41,m_P_trtE)</f>
        <v>4.2029110422688899E-3</v>
      </c>
      <c r="I42" s="3">
        <v>0.54804800988327984</v>
      </c>
      <c r="J42" s="3">
        <v>0.44774907907445149</v>
      </c>
      <c r="L42" s="92"/>
      <c r="N42" s="90"/>
      <c r="P42" s="93"/>
      <c r="Q42" s="93"/>
      <c r="R42" s="35"/>
      <c r="S42" s="93"/>
      <c r="T42" s="35"/>
      <c r="U42" s="93"/>
      <c r="V42" s="93"/>
    </row>
    <row r="43" spans="7:22" x14ac:dyDescent="0.2">
      <c r="G43" s="34">
        <f t="shared" si="1"/>
        <v>39</v>
      </c>
      <c r="H43" s="3" cm="1">
        <f t="array" ref="H43:J43">MMULT(H42:J42,m_P_trtE)</f>
        <v>3.6392512952982282E-3</v>
      </c>
      <c r="I43" s="3">
        <v>0.53880662467833118</v>
      </c>
      <c r="J43" s="3">
        <v>0.4575541240263708</v>
      </c>
      <c r="L43" s="92"/>
      <c r="N43" s="90"/>
      <c r="P43" s="93"/>
      <c r="Q43" s="93"/>
      <c r="R43" s="35"/>
      <c r="S43" s="93"/>
      <c r="T43" s="35"/>
      <c r="U43" s="93"/>
      <c r="V43" s="93"/>
    </row>
    <row r="44" spans="7:22" x14ac:dyDescent="0.2">
      <c r="G44" s="34">
        <f t="shared" si="1"/>
        <v>40</v>
      </c>
      <c r="H44" s="3" cm="1">
        <f t="array" ref="H44:J44">MMULT(H43:J43,m_P_trtE)</f>
        <v>3.1511849423251507E-3</v>
      </c>
      <c r="I44" s="3">
        <v>0.52965831621732806</v>
      </c>
      <c r="J44" s="3">
        <v>0.46719049884034697</v>
      </c>
      <c r="L44" s="92"/>
      <c r="N44" s="90"/>
      <c r="P44" s="93"/>
      <c r="Q44" s="93"/>
      <c r="R44" s="35"/>
      <c r="S44" s="93"/>
      <c r="T44" s="35"/>
      <c r="U44" s="93"/>
      <c r="V44" s="93"/>
    </row>
    <row r="45" spans="7:22" x14ac:dyDescent="0.2">
      <c r="G45" s="34">
        <f t="shared" si="1"/>
        <v>41</v>
      </c>
      <c r="H45" s="3" cm="1">
        <f t="array" ref="H45:J45">MMULT(H44:J44,m_P_trtE)</f>
        <v>2.728574021136132E-3</v>
      </c>
      <c r="I45" s="3">
        <v>0.52061105065222091</v>
      </c>
      <c r="J45" s="3">
        <v>0.47666037532664313</v>
      </c>
      <c r="L45" s="92"/>
      <c r="N45" s="90"/>
      <c r="P45" s="93"/>
      <c r="Q45" s="93"/>
      <c r="R45" s="35"/>
      <c r="S45" s="93"/>
      <c r="T45" s="35"/>
      <c r="U45" s="93"/>
      <c r="V45" s="93"/>
    </row>
    <row r="46" spans="7:22" x14ac:dyDescent="0.2">
      <c r="G46" s="34">
        <f t="shared" si="1"/>
        <v>42</v>
      </c>
      <c r="H46" s="3" cm="1">
        <f t="array" ref="H46:J46">MMULT(H45:J45,m_P_trtE)</f>
        <v>2.3626401893522336E-3</v>
      </c>
      <c r="I46" s="3">
        <v>0.51167136099425914</v>
      </c>
      <c r="J46" s="3">
        <v>0.48596599881638886</v>
      </c>
      <c r="L46" s="92"/>
      <c r="N46" s="90"/>
      <c r="P46" s="93"/>
      <c r="Q46" s="93"/>
      <c r="R46" s="35"/>
      <c r="S46" s="93"/>
      <c r="T46" s="35"/>
      <c r="U46" s="93"/>
      <c r="V46" s="93"/>
    </row>
    <row r="47" spans="7:22" x14ac:dyDescent="0.2">
      <c r="G47" s="34">
        <f t="shared" si="1"/>
        <v>43</v>
      </c>
      <c r="H47" s="3" cm="1">
        <f t="array" ref="H47:J47">MMULT(H46:J46,m_P_trtE)</f>
        <v>2.0457823834363412E-3</v>
      </c>
      <c r="I47" s="3">
        <v>0.50284454582240357</v>
      </c>
      <c r="J47" s="3">
        <v>0.49510967179416027</v>
      </c>
      <c r="L47" s="92"/>
      <c r="N47" s="90"/>
      <c r="P47" s="93"/>
      <c r="Q47" s="93"/>
      <c r="R47" s="35"/>
      <c r="S47" s="93"/>
      <c r="T47" s="35"/>
      <c r="U47" s="93"/>
      <c r="V47" s="93"/>
    </row>
    <row r="48" spans="7:22" x14ac:dyDescent="0.2">
      <c r="G48" s="34">
        <f t="shared" si="1"/>
        <v>44</v>
      </c>
      <c r="H48" s="3" cm="1">
        <f t="array" ref="H48:J48">MMULT(H47:J47,m_P_trtE)</f>
        <v>1.7714189317696923E-3</v>
      </c>
      <c r="I48" s="3">
        <v>0.49413484122652179</v>
      </c>
      <c r="J48" s="3">
        <v>0.50409373984170869</v>
      </c>
      <c r="L48" s="92"/>
      <c r="N48" s="90"/>
      <c r="P48" s="93"/>
      <c r="Q48" s="93"/>
      <c r="R48" s="35"/>
      <c r="S48" s="93"/>
      <c r="T48" s="35"/>
      <c r="U48" s="93"/>
      <c r="V48" s="93"/>
    </row>
    <row r="49" spans="7:22" x14ac:dyDescent="0.2">
      <c r="G49" s="34">
        <f t="shared" si="1"/>
        <v>45</v>
      </c>
      <c r="H49" s="3" cm="1">
        <f t="array" ref="H49:J49">MMULT(H48:J48,m_P_trtE)</f>
        <v>1.53385084221971E-3</v>
      </c>
      <c r="I49" s="3">
        <v>0.48554556957696526</v>
      </c>
      <c r="J49" s="3">
        <v>0.51292057958081516</v>
      </c>
      <c r="L49" s="92"/>
      <c r="N49" s="90"/>
      <c r="P49" s="93"/>
      <c r="Q49" s="93"/>
      <c r="R49" s="35"/>
      <c r="S49" s="93"/>
      <c r="T49" s="35"/>
      <c r="U49" s="93"/>
      <c r="V49" s="93"/>
    </row>
    <row r="50" spans="7:22" x14ac:dyDescent="0.2">
      <c r="G50" s="34">
        <f t="shared" si="1"/>
        <v>46</v>
      </c>
      <c r="H50" s="3" cm="1">
        <f t="array" ref="H50:J50">MMULT(H49:J49,m_P_trtE)</f>
        <v>1.3281434244511029E-3</v>
      </c>
      <c r="I50" s="3">
        <v>0.47707926823041863</v>
      </c>
      <c r="J50" s="3">
        <v>0.52159258834513045</v>
      </c>
      <c r="L50" s="92"/>
      <c r="N50" s="90"/>
      <c r="P50" s="93"/>
      <c r="Q50" s="93"/>
      <c r="R50" s="35"/>
      <c r="S50" s="93"/>
      <c r="T50" s="35"/>
      <c r="U50" s="93"/>
      <c r="V50" s="93"/>
    </row>
    <row r="51" spans="7:22" x14ac:dyDescent="0.2">
      <c r="G51" s="34">
        <f t="shared" si="1"/>
        <v>47</v>
      </c>
      <c r="H51" s="3" cm="1">
        <f t="array" ref="H51:J51">MMULT(H50:J50,m_P_trtE)</f>
        <v>1.1500237880757579E-3</v>
      </c>
      <c r="I51" s="3">
        <v>0.46873780086479894</v>
      </c>
      <c r="J51" s="3">
        <v>0.53011217534712551</v>
      </c>
      <c r="L51" s="92"/>
      <c r="N51" s="90"/>
      <c r="P51" s="93"/>
      <c r="Q51" s="93"/>
      <c r="R51" s="35"/>
      <c r="S51" s="93"/>
      <c r="T51" s="35"/>
      <c r="U51" s="93"/>
      <c r="V51" s="93"/>
    </row>
    <row r="52" spans="7:22" x14ac:dyDescent="0.2">
      <c r="G52" s="34">
        <f t="shared" si="1"/>
        <v>48</v>
      </c>
      <c r="H52" s="3" cm="1">
        <f t="array" ref="H52:J52">MMULT(H51:J51,m_P_trtE)</f>
        <v>9.9579208750493419E-4</v>
      </c>
      <c r="I52" s="3">
        <v>0.46052245377481615</v>
      </c>
      <c r="J52" s="3">
        <v>0.53848175413767907</v>
      </c>
      <c r="L52" s="92"/>
      <c r="N52" s="90"/>
      <c r="P52" s="93"/>
      <c r="Q52" s="93"/>
      <c r="R52" s="35"/>
      <c r="S52" s="93"/>
      <c r="T52" s="35"/>
      <c r="U52" s="93"/>
      <c r="V52" s="93"/>
    </row>
    <row r="53" spans="7:22" x14ac:dyDescent="0.2">
      <c r="G53" s="34">
        <f t="shared" si="1"/>
        <v>49</v>
      </c>
      <c r="H53" s="3" cm="1">
        <f t="array" ref="H53:J53">MMULT(H52:J52,m_P_trtE)</f>
        <v>8.6224466990948256E-4</v>
      </c>
      <c r="I53" s="3">
        <v>0.45243401914707337</v>
      </c>
      <c r="J53" s="3">
        <v>0.54670373618301726</v>
      </c>
      <c r="L53" s="92"/>
      <c r="N53" s="90"/>
      <c r="P53" s="93"/>
      <c r="Q53" s="93"/>
      <c r="R53" s="35"/>
      <c r="S53" s="93"/>
      <c r="T53" s="35"/>
      <c r="U53" s="93"/>
      <c r="V53" s="93"/>
    </row>
    <row r="54" spans="7:22" x14ac:dyDescent="0.2">
      <c r="G54" s="34">
        <f t="shared" si="1"/>
        <v>50</v>
      </c>
      <c r="H54" s="3" cm="1">
        <f t="array" ref="H54:J54">MMULT(H53:J53,m_P_trtE)</f>
        <v>7.4660752994146348E-4</v>
      </c>
      <c r="I54" s="3">
        <v>0.44447286706279643</v>
      </c>
      <c r="J54" s="3">
        <v>0.55478052540726219</v>
      </c>
      <c r="L54" s="92"/>
      <c r="N54" s="90"/>
      <c r="P54" s="93"/>
      <c r="Q54" s="93"/>
      <c r="R54" s="35"/>
      <c r="S54" s="93"/>
      <c r="T54" s="35"/>
      <c r="U54" s="93"/>
      <c r="V54" s="93"/>
    </row>
    <row r="55" spans="7:22" x14ac:dyDescent="0.2">
      <c r="G55" s="34">
        <f t="shared" si="1"/>
        <v>51</v>
      </c>
      <c r="H55" s="3" cm="1">
        <f t="array" ref="H55:J55">MMULT(H54:J54,m_P_trtE)</f>
        <v>6.4647868895937721E-4</v>
      </c>
      <c r="I55" s="3">
        <v>0.4366390077418088</v>
      </c>
      <c r="J55" s="3">
        <v>0.56271451356923186</v>
      </c>
      <c r="L55" s="92"/>
      <c r="N55" s="90"/>
      <c r="P55" s="93"/>
      <c r="Q55" s="93"/>
      <c r="R55" s="35"/>
      <c r="S55" s="93"/>
      <c r="T55" s="35"/>
      <c r="U55" s="93"/>
      <c r="V55" s="93"/>
    </row>
    <row r="56" spans="7:22" x14ac:dyDescent="0.2">
      <c r="G56" s="34">
        <f t="shared" si="1"/>
        <v>52</v>
      </c>
      <c r="H56" s="3" cm="1">
        <f t="array" ref="H56:J56">MMULT(H55:J55,m_P_trtE)</f>
        <v>5.597783018762249E-4</v>
      </c>
      <c r="I56" s="3">
        <v>0.4289321453383414</v>
      </c>
      <c r="J56" s="3">
        <v>0.5705080763597824</v>
      </c>
      <c r="L56" s="92"/>
      <c r="N56" s="90"/>
      <c r="P56" s="93"/>
      <c r="Q56" s="93"/>
      <c r="R56" s="35"/>
      <c r="S56" s="93"/>
      <c r="T56" s="35"/>
      <c r="U56" s="93"/>
      <c r="V56" s="93"/>
    </row>
    <row r="57" spans="7:22" x14ac:dyDescent="0.2">
      <c r="G57" s="34">
        <f t="shared" si="1"/>
        <v>53</v>
      </c>
      <c r="H57" s="3" cm="1">
        <f t="array" ref="H57:J57">MMULT(H56:J56,m_P_trtE)</f>
        <v>4.8470545526539406E-4</v>
      </c>
      <c r="I57" s="3">
        <v>0.42135172442346835</v>
      </c>
      <c r="J57" s="3">
        <v>0.57816357012126629</v>
      </c>
      <c r="L57" s="92"/>
      <c r="N57" s="90"/>
      <c r="P57" s="93"/>
      <c r="Q57" s="93"/>
      <c r="R57" s="35"/>
      <c r="S57" s="93"/>
      <c r="T57" s="35"/>
      <c r="U57" s="93"/>
      <c r="V57" s="93"/>
    </row>
    <row r="58" spans="7:22" x14ac:dyDescent="0.2">
      <c r="G58" s="34">
        <f t="shared" si="1"/>
        <v>54</v>
      </c>
      <c r="H58" s="3" cm="1">
        <f t="array" ref="H58:J58">MMULT(H57:J57,m_P_trtE)</f>
        <v>4.1970075934808458E-4</v>
      </c>
      <c r="I58" s="3">
        <v>0.41389697013673937</v>
      </c>
      <c r="J58" s="3">
        <v>0.58568332910391252</v>
      </c>
      <c r="L58" s="92"/>
      <c r="N58" s="90"/>
      <c r="P58" s="93"/>
      <c r="Q58" s="93"/>
      <c r="R58" s="35"/>
      <c r="S58" s="93"/>
      <c r="T58" s="35"/>
      <c r="U58" s="93"/>
      <c r="V58" s="93"/>
    </row>
    <row r="59" spans="7:22" x14ac:dyDescent="0.2">
      <c r="G59" s="34">
        <f t="shared" si="1"/>
        <v>55</v>
      </c>
      <c r="H59" s="3" cm="1">
        <f t="array" ref="H59:J59">MMULT(H58:J58,m_P_trtE)</f>
        <v>3.6341395683469436E-4</v>
      </c>
      <c r="I59" s="3">
        <v>0.40656692285777346</v>
      </c>
      <c r="J59" s="3">
        <v>0.59306966318539189</v>
      </c>
      <c r="L59" s="92"/>
      <c r="N59" s="90"/>
      <c r="P59" s="93"/>
      <c r="Q59" s="93"/>
      <c r="R59" s="35"/>
      <c r="S59" s="93"/>
      <c r="T59" s="35"/>
      <c r="U59" s="93"/>
      <c r="V59" s="93"/>
    </row>
    <row r="60" spans="7:22" x14ac:dyDescent="0.2">
      <c r="G60" s="34">
        <f t="shared" si="1"/>
        <v>56</v>
      </c>
      <c r="H60" s="3" cm="1">
        <f t="array" ref="H60:J60">MMULT(H59:J59,m_P_trtE)</f>
        <v>3.1467587580110925E-4</v>
      </c>
      <c r="I60" s="3">
        <v>0.39936046813445042</v>
      </c>
      <c r="J60" s="3">
        <v>0.6003248559897485</v>
      </c>
      <c r="L60" s="92"/>
      <c r="N60" s="90"/>
      <c r="P60" s="93"/>
      <c r="Q60" s="93"/>
      <c r="R60" s="35"/>
      <c r="S60" s="93"/>
      <c r="T60" s="35"/>
      <c r="U60" s="93"/>
      <c r="V60" s="93"/>
    </row>
    <row r="61" spans="7:22" x14ac:dyDescent="0.2">
      <c r="G61" s="34">
        <f t="shared" si="1"/>
        <v>57</v>
      </c>
      <c r="H61" s="3" cm="1">
        <f t="array" ref="H61:J61">MMULT(H60:J60,m_P_trtE)</f>
        <v>2.7247414401378276E-4</v>
      </c>
      <c r="I61" s="3">
        <v>0.39227636250551495</v>
      </c>
      <c r="J61" s="3">
        <v>0.60745116335047133</v>
      </c>
      <c r="L61" s="92"/>
      <c r="N61" s="90"/>
      <c r="P61" s="93"/>
      <c r="Q61" s="93"/>
      <c r="R61" s="35"/>
      <c r="S61" s="93"/>
      <c r="T61" s="35"/>
      <c r="U61" s="93"/>
      <c r="V61" s="93"/>
    </row>
    <row r="62" spans="7:22" x14ac:dyDescent="0.2">
      <c r="G62" s="34">
        <f t="shared" si="1"/>
        <v>58</v>
      </c>
      <c r="H62" s="3" cm="1">
        <f t="array" ref="H62:J62">MMULT(H61:J61,m_P_trtE)</f>
        <v>2.3593216024913311E-4</v>
      </c>
      <c r="I62" s="3">
        <v>0.38531325576983905</v>
      </c>
      <c r="J62" s="3">
        <v>0.61445081206991192</v>
      </c>
      <c r="L62" s="92"/>
      <c r="N62" s="90"/>
      <c r="P62" s="93"/>
      <c r="Q62" s="93"/>
      <c r="R62" s="35"/>
      <c r="S62" s="93"/>
      <c r="T62" s="35"/>
      <c r="U62" s="93"/>
      <c r="V62" s="93"/>
    </row>
    <row r="63" spans="7:22" x14ac:dyDescent="0.2">
      <c r="G63" s="34">
        <f>G62+1</f>
        <v>59</v>
      </c>
      <c r="H63" s="3" cm="1">
        <f t="array" ref="H63:J63">MMULT(H62:J62,m_P_trtE)</f>
        <v>2.0429088580605628E-4</v>
      </c>
      <c r="I63" s="3">
        <v>0.37846971018049758</v>
      </c>
      <c r="J63" s="3">
        <v>0.62132599893369644</v>
      </c>
      <c r="L63" s="92"/>
      <c r="N63" s="90"/>
      <c r="P63" s="93"/>
      <c r="Q63" s="93"/>
      <c r="R63" s="35"/>
      <c r="S63" s="93"/>
      <c r="T63" s="35"/>
      <c r="U63" s="93"/>
      <c r="V63" s="93"/>
    </row>
    <row r="64" spans="7:22" x14ac:dyDescent="0.2">
      <c r="G64" s="34">
        <f>G63+1</f>
        <v>60</v>
      </c>
      <c r="H64" s="3" cm="1">
        <f t="array" ref="H64:J64">MMULT(H63:J63,m_P_trtE)</f>
        <v>1.7689307799052578E-4</v>
      </c>
      <c r="I64" s="3">
        <v>0.37174421697765653</v>
      </c>
      <c r="J64" s="3">
        <v>0.62807888994435301</v>
      </c>
      <c r="L64" s="92"/>
      <c r="N64" s="90"/>
      <c r="P64" s="93"/>
      <c r="Q64" s="93"/>
      <c r="R64" s="35"/>
      <c r="S64" s="93"/>
      <c r="T64" s="35"/>
      <c r="U64" s="93"/>
      <c r="V64" s="93"/>
    </row>
    <row r="65" spans="7:22" x14ac:dyDescent="0.2">
      <c r="G65" s="34">
        <f t="shared" ref="G65:G79" si="2">G64+1</f>
        <v>61</v>
      </c>
      <c r="H65" s="3" cm="1">
        <f t="array" ref="H65:J65">MMULT(H64:J64,m_P_trtE)</f>
        <v>1.5316963807513432E-4</v>
      </c>
      <c r="I65" s="3">
        <v>0.36513521061872267</v>
      </c>
      <c r="J65" s="3">
        <v>0.63471161974320223</v>
      </c>
      <c r="L65" s="92"/>
      <c r="N65" s="90"/>
      <c r="P65" s="93"/>
      <c r="Q65" s="93"/>
      <c r="R65" s="35"/>
      <c r="S65" s="93"/>
      <c r="T65" s="35"/>
      <c r="U65" s="93"/>
      <c r="V65" s="93"/>
    </row>
    <row r="66" spans="7:22" x14ac:dyDescent="0.2">
      <c r="G66" s="34">
        <f t="shared" si="2"/>
        <v>62</v>
      </c>
      <c r="H66" s="3" cm="1">
        <f t="array" ref="H66:J66">MMULT(H65:J65,m_P_trtE)</f>
        <v>1.3262779015764644E-4</v>
      </c>
      <c r="I66" s="3">
        <v>0.35864108101610448</v>
      </c>
      <c r="J66" s="3">
        <v>0.64122629119373797</v>
      </c>
      <c r="L66" s="92"/>
      <c r="N66" s="90"/>
      <c r="P66" s="93"/>
      <c r="Q66" s="93"/>
      <c r="R66" s="35"/>
      <c r="S66" s="93"/>
      <c r="T66" s="35"/>
      <c r="U66" s="93"/>
      <c r="V66" s="93"/>
    </row>
    <row r="67" spans="7:22" x14ac:dyDescent="0.2">
      <c r="G67" s="34">
        <f t="shared" si="2"/>
        <v>63</v>
      </c>
      <c r="H67" s="3" cm="1">
        <f t="array" ref="H67:J67">MMULT(H66:J66,m_P_trtE)</f>
        <v>1.1484084537349502E-4</v>
      </c>
      <c r="I67" s="3">
        <v>0.35226018405128418</v>
      </c>
      <c r="J67" s="3">
        <v>0.64762497510334238</v>
      </c>
      <c r="L67" s="92"/>
      <c r="N67" s="90"/>
      <c r="P67" s="93"/>
      <c r="Q67" s="93"/>
      <c r="R67" s="35"/>
      <c r="S67" s="93"/>
      <c r="T67" s="35"/>
      <c r="U67" s="93"/>
      <c r="V67" s="93"/>
    </row>
    <row r="68" spans="7:22" x14ac:dyDescent="0.2">
      <c r="G68" s="34">
        <f t="shared" si="2"/>
        <v>64</v>
      </c>
      <c r="H68" s="3" cm="1">
        <f t="array" ref="H68:J68">MMULT(H67:J67,m_P_trtE)</f>
        <v>9.9439338847633174E-5</v>
      </c>
      <c r="I68" s="3">
        <v>0.34599085059783935</v>
      </c>
      <c r="J68" s="3">
        <v>0.65390971006331311</v>
      </c>
      <c r="L68" s="92"/>
      <c r="N68" s="90"/>
      <c r="P68" s="93"/>
      <c r="Q68" s="93"/>
      <c r="R68" s="35"/>
      <c r="S68" s="93"/>
      <c r="T68" s="35"/>
      <c r="U68" s="93"/>
      <c r="V68" s="93"/>
    </row>
    <row r="69" spans="7:22" x14ac:dyDescent="0.2">
      <c r="G69" s="34">
        <f t="shared" si="2"/>
        <v>65</v>
      </c>
      <c r="H69" s="3" cm="1">
        <f t="array" ref="H69:J69">MMULT(H68:J68,m_P_trtE)</f>
        <v>8.6103355285266619E-5</v>
      </c>
      <c r="I69" s="3">
        <v>0.33983139425482589</v>
      </c>
      <c r="J69" s="3">
        <v>0.66008250238988897</v>
      </c>
      <c r="L69" s="92"/>
      <c r="N69" s="90"/>
      <c r="P69" s="93"/>
      <c r="Q69" s="93"/>
      <c r="R69" s="35"/>
      <c r="S69" s="93"/>
      <c r="T69" s="35"/>
      <c r="U69" s="93"/>
      <c r="V69" s="93"/>
    </row>
    <row r="70" spans="7:22" x14ac:dyDescent="0.2">
      <c r="G70" s="34">
        <f t="shared" si="2"/>
        <v>66</v>
      </c>
      <c r="H70" s="3" cm="1">
        <f t="array" ref="H70:J70">MMULT(H69:J69,m_P_trtE)</f>
        <v>7.4555883791028554E-5</v>
      </c>
      <c r="I70" s="3">
        <v>0.33378011796489737</v>
      </c>
      <c r="J70" s="3">
        <v>0.66614532615131172</v>
      </c>
      <c r="L70" s="92"/>
      <c r="N70" s="90"/>
      <c r="P70" s="93"/>
      <c r="Q70" s="93"/>
      <c r="R70" s="35"/>
      <c r="S70" s="93"/>
      <c r="T70" s="35"/>
      <c r="U70" s="93"/>
      <c r="V70" s="93"/>
    </row>
    <row r="71" spans="7:22" x14ac:dyDescent="0.2">
      <c r="G71" s="34">
        <f t="shared" si="2"/>
        <v>67</v>
      </c>
      <c r="H71" s="3" cm="1">
        <f t="array" ref="H71:J71">MMULT(H70:J70,m_P_trtE)</f>
        <v>6.455706388497149E-5</v>
      </c>
      <c r="I71" s="3">
        <v>0.32783531966812396</v>
      </c>
      <c r="J71" s="3">
        <v>0.67210012326799118</v>
      </c>
      <c r="L71" s="92"/>
      <c r="N71" s="90"/>
      <c r="P71" s="93"/>
      <c r="Q71" s="93"/>
      <c r="R71" s="35"/>
      <c r="S71" s="93"/>
      <c r="T71" s="35"/>
      <c r="U71" s="93"/>
      <c r="V71" s="93"/>
    </row>
    <row r="72" spans="7:22" x14ac:dyDescent="0.2">
      <c r="G72" s="34">
        <f t="shared" si="2"/>
        <v>68</v>
      </c>
      <c r="H72" s="3" cm="1">
        <f t="array" ref="H72:J72">MMULT(H71:J71,m_P_trtE)</f>
        <v>5.5899203195412822E-5</v>
      </c>
      <c r="I72" s="3">
        <v>0.32199529712220437</v>
      </c>
      <c r="J72" s="3">
        <v>0.67794880367460031</v>
      </c>
      <c r="L72" s="92"/>
      <c r="N72" s="90"/>
      <c r="P72" s="93"/>
      <c r="Q72" s="93"/>
      <c r="R72" s="35"/>
      <c r="S72" s="93"/>
      <c r="T72" s="35"/>
      <c r="U72" s="93"/>
      <c r="V72" s="93"/>
    </row>
    <row r="73" spans="7:22" x14ac:dyDescent="0.2">
      <c r="G73" s="34">
        <f t="shared" si="2"/>
        <v>69</v>
      </c>
      <c r="H73" s="3" cm="1">
        <f t="array" ref="H73:J73">MMULT(H72:J72,m_P_trtE)</f>
        <v>4.8402463337702504E-5</v>
      </c>
      <c r="I73" s="3">
        <v>0.31625835200221125</v>
      </c>
      <c r="J73" s="3">
        <v>0.6836932455344511</v>
      </c>
      <c r="L73" s="92"/>
      <c r="N73" s="90"/>
      <c r="P73" s="93"/>
      <c r="Q73" s="93"/>
      <c r="R73" s="35"/>
      <c r="S73" s="93"/>
      <c r="T73" s="35"/>
      <c r="U73" s="93"/>
      <c r="V73" s="93"/>
    </row>
    <row r="74" spans="7:22" x14ac:dyDescent="0.2">
      <c r="G74" s="34">
        <f t="shared" si="2"/>
        <v>70</v>
      </c>
      <c r="H74" s="3" cm="1">
        <f t="array" ref="H74:J74">MMULT(H73:J73,m_P_trtE)</f>
        <v>4.1911124367330676E-5</v>
      </c>
      <c r="I74" s="3">
        <v>0.31062279337781351</v>
      </c>
      <c r="J74" s="3">
        <v>0.68933529549781913</v>
      </c>
      <c r="L74" s="92"/>
      <c r="N74" s="90"/>
      <c r="P74" s="93"/>
      <c r="Q74" s="93"/>
      <c r="R74" s="35"/>
      <c r="S74" s="93"/>
      <c r="T74" s="35"/>
      <c r="U74" s="93"/>
      <c r="V74" s="93"/>
    </row>
    <row r="75" spans="7:22" x14ac:dyDescent="0.2">
      <c r="G75" s="34">
        <f t="shared" si="2"/>
        <v>71</v>
      </c>
      <c r="H75" s="3" cm="1">
        <f t="array" ref="H75:J75">MMULT(H74:J74,m_P_trtE)</f>
        <v>3.6290350213759102E-5</v>
      </c>
      <c r="I75" s="3">
        <v>0.30508694065276065</v>
      </c>
      <c r="J75" s="3">
        <v>0.69487676899702555</v>
      </c>
      <c r="L75" s="92"/>
      <c r="N75" s="90"/>
      <c r="P75" s="93"/>
      <c r="Q75" s="93"/>
      <c r="R75" s="35"/>
      <c r="S75" s="93"/>
      <c r="T75" s="35"/>
      <c r="U75" s="93"/>
      <c r="V75" s="93"/>
    </row>
    <row r="76" spans="7:22" x14ac:dyDescent="0.2">
      <c r="G76" s="34">
        <f t="shared" si="2"/>
        <v>72</v>
      </c>
      <c r="H76" s="3" cm="1">
        <f t="array" ref="H76:J76">MMULT(H75:J75,m_P_trtE)</f>
        <v>3.1423387907575826E-5</v>
      </c>
      <c r="I76" s="3">
        <v>0.29964912604001886</v>
      </c>
      <c r="J76" s="3">
        <v>0.70031945057207345</v>
      </c>
      <c r="L76" s="92"/>
      <c r="N76" s="90"/>
      <c r="P76" s="93"/>
      <c r="Q76" s="93"/>
      <c r="R76" s="35"/>
      <c r="S76" s="93"/>
      <c r="T76" s="35"/>
      <c r="U76" s="93"/>
      <c r="V76" s="93"/>
    </row>
    <row r="77" spans="7:22" x14ac:dyDescent="0.2">
      <c r="G77" s="34">
        <f t="shared" si="2"/>
        <v>73</v>
      </c>
      <c r="H77" s="3" cm="1">
        <f t="array" ref="H77:J77">MMULT(H76:J76,m_P_trtE)</f>
        <v>2.7209142424192126E-5</v>
      </c>
      <c r="I77" s="3">
        <v>0.29430769663608547</v>
      </c>
      <c r="J77" s="3">
        <v>0.70566509422149026</v>
      </c>
      <c r="L77" s="92"/>
      <c r="N77" s="90"/>
      <c r="P77" s="93"/>
      <c r="Q77" s="93"/>
      <c r="R77" s="35"/>
      <c r="S77" s="93"/>
      <c r="T77" s="35"/>
      <c r="U77" s="93"/>
      <c r="V77" s="93"/>
    </row>
    <row r="78" spans="7:22" x14ac:dyDescent="0.2">
      <c r="G78" s="34">
        <f t="shared" si="2"/>
        <v>74</v>
      </c>
      <c r="H78" s="3" cm="1">
        <f t="array" ref="H78:J78">MMULT(H77:J77,m_P_trtE)</f>
        <v>2.3560076769490689E-5</v>
      </c>
      <c r="I78" s="3">
        <v>0.28906101614946456</v>
      </c>
      <c r="J78" s="3">
        <v>0.71091542377376593</v>
      </c>
      <c r="L78" s="92"/>
      <c r="N78" s="90"/>
      <c r="P78" s="93"/>
      <c r="Q78" s="93"/>
      <c r="R78" s="35"/>
      <c r="S78" s="93"/>
      <c r="T78" s="35"/>
      <c r="U78" s="93"/>
      <c r="V78" s="93"/>
    </row>
    <row r="79" spans="7:22" x14ac:dyDescent="0.2">
      <c r="G79" s="34">
        <f t="shared" si="2"/>
        <v>75</v>
      </c>
      <c r="H79" s="3" cm="1">
        <f t="array" ref="H79:J79">MMULT(H78:J78,m_P_trtE)</f>
        <v>2.0400393688658335E-5</v>
      </c>
      <c r="I79" s="3">
        <v>0.28390746633089192</v>
      </c>
      <c r="J79" s="3">
        <v>0.71607213327541941</v>
      </c>
      <c r="L79" s="92"/>
      <c r="N79" s="90"/>
      <c r="P79" s="93"/>
      <c r="Q79" s="93"/>
      <c r="R79" s="35"/>
      <c r="S79" s="93"/>
      <c r="T79" s="36"/>
      <c r="U79" s="93"/>
      <c r="V79" s="93"/>
    </row>
    <row r="80" spans="7:22" x14ac:dyDescent="0.2">
      <c r="G80" s="34">
        <v>76</v>
      </c>
      <c r="H80" s="3" cm="1">
        <f t="array" ref="H80:J80">MMULT(H79:J79,m_P_trtE)</f>
        <v>1.766446122922576E-5</v>
      </c>
      <c r="I80" s="3">
        <v>0.27884544814649392</v>
      </c>
      <c r="J80" s="3">
        <v>0.72113688739227688</v>
      </c>
      <c r="L80" s="92"/>
      <c r="N80" s="90"/>
      <c r="P80" s="93"/>
      <c r="Q80" s="93"/>
      <c r="R80" s="35"/>
      <c r="S80" s="93"/>
      <c r="T80" s="36"/>
      <c r="U80" s="93"/>
      <c r="V80" s="93"/>
    </row>
  </sheetData>
  <mergeCells count="2">
    <mergeCell ref="G1:J1"/>
    <mergeCell ref="P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97FC-56F8-4B4E-8C5F-D1F5AA2608F8}">
  <sheetPr codeName="Sheet8">
    <tabColor rgb="FF00B050"/>
  </sheetPr>
  <dimension ref="A1:H30"/>
  <sheetViews>
    <sheetView zoomScale="221" zoomScaleNormal="221" workbookViewId="0">
      <selection activeCell="C13" sqref="C13"/>
    </sheetView>
  </sheetViews>
  <sheetFormatPr baseColWidth="10" defaultRowHeight="16" x14ac:dyDescent="0.2"/>
  <cols>
    <col min="1" max="2" width="10.83203125" style="3"/>
    <col min="3" max="4" width="18.5" style="3" customWidth="1"/>
    <col min="5" max="5" width="16.33203125" style="3" customWidth="1"/>
    <col min="6" max="6" width="17.1640625" style="3" customWidth="1"/>
    <col min="7" max="16384" width="10.83203125" style="3"/>
  </cols>
  <sheetData>
    <row r="1" spans="1:8" x14ac:dyDescent="0.2">
      <c r="A1" s="38"/>
    </row>
    <row r="2" spans="1:8" x14ac:dyDescent="0.2">
      <c r="A2" s="2" t="s">
        <v>160</v>
      </c>
    </row>
    <row r="3" spans="1:8" x14ac:dyDescent="0.2">
      <c r="B3" s="11" t="s">
        <v>147</v>
      </c>
      <c r="C3" s="11" t="s">
        <v>161</v>
      </c>
      <c r="D3" s="11" t="s">
        <v>162</v>
      </c>
      <c r="E3" s="11" t="s">
        <v>163</v>
      </c>
      <c r="F3" s="11" t="s">
        <v>164</v>
      </c>
      <c r="G3" s="11" t="s">
        <v>7</v>
      </c>
      <c r="H3" s="11" t="s">
        <v>165</v>
      </c>
    </row>
    <row r="4" spans="1:8" x14ac:dyDescent="0.2">
      <c r="C4" s="42"/>
      <c r="D4" s="41"/>
      <c r="E4" s="41"/>
      <c r="F4" s="41"/>
      <c r="G4" s="41"/>
    </row>
    <row r="5" spans="1:8" x14ac:dyDescent="0.2">
      <c r="C5" s="39"/>
      <c r="D5" s="40"/>
      <c r="E5" s="42"/>
      <c r="F5" s="43"/>
      <c r="G5" s="42"/>
    </row>
    <row r="6" spans="1:8" x14ac:dyDescent="0.2">
      <c r="C6" s="42"/>
      <c r="D6" s="41"/>
      <c r="E6" s="42"/>
      <c r="F6" s="43"/>
      <c r="G6" s="42"/>
    </row>
    <row r="7" spans="1:8" x14ac:dyDescent="0.2">
      <c r="C7" s="42"/>
      <c r="D7" s="41"/>
      <c r="E7" s="42"/>
      <c r="F7" s="43"/>
      <c r="G7" s="42"/>
    </row>
    <row r="8" spans="1:8" x14ac:dyDescent="0.2">
      <c r="C8" s="42"/>
      <c r="D8" s="41"/>
      <c r="E8" s="42"/>
      <c r="F8" s="43"/>
      <c r="G8" s="42"/>
    </row>
    <row r="10" spans="1:8" x14ac:dyDescent="0.2">
      <c r="A10" s="2" t="s">
        <v>166</v>
      </c>
    </row>
    <row r="11" spans="1:8" x14ac:dyDescent="0.2">
      <c r="B11" s="11" t="s">
        <v>147</v>
      </c>
      <c r="C11" s="11" t="s">
        <v>161</v>
      </c>
      <c r="D11" s="11" t="s">
        <v>162</v>
      </c>
      <c r="E11" s="11" t="s">
        <v>163</v>
      </c>
      <c r="F11" s="11" t="s">
        <v>164</v>
      </c>
      <c r="G11" s="11" t="s">
        <v>7</v>
      </c>
      <c r="H11" s="11" t="s">
        <v>165</v>
      </c>
    </row>
    <row r="12" spans="1:8" x14ac:dyDescent="0.2">
      <c r="C12" s="42"/>
      <c r="D12" s="41"/>
      <c r="E12" s="41"/>
      <c r="F12" s="41"/>
      <c r="G12" s="41"/>
    </row>
    <row r="13" spans="1:8" x14ac:dyDescent="0.2">
      <c r="C13" s="39"/>
      <c r="D13" s="40"/>
      <c r="E13" s="42"/>
      <c r="F13" s="43"/>
      <c r="G13" s="42"/>
    </row>
    <row r="14" spans="1:8" x14ac:dyDescent="0.2">
      <c r="C14" s="42"/>
      <c r="D14" s="41"/>
      <c r="E14" s="42"/>
      <c r="F14" s="43"/>
      <c r="G14" s="42"/>
    </row>
    <row r="15" spans="1:8" x14ac:dyDescent="0.2">
      <c r="C15" s="42"/>
      <c r="D15" s="41"/>
      <c r="E15" s="42"/>
      <c r="F15" s="43"/>
      <c r="G15" s="42"/>
    </row>
    <row r="17" spans="1:8" x14ac:dyDescent="0.2">
      <c r="A17" s="2" t="s">
        <v>167</v>
      </c>
    </row>
    <row r="18" spans="1:8" x14ac:dyDescent="0.2">
      <c r="B18" s="11" t="s">
        <v>147</v>
      </c>
      <c r="C18" s="11" t="s">
        <v>161</v>
      </c>
      <c r="D18" s="11" t="s">
        <v>162</v>
      </c>
      <c r="E18" s="11" t="s">
        <v>163</v>
      </c>
      <c r="F18" s="11" t="s">
        <v>164</v>
      </c>
      <c r="G18" s="11" t="s">
        <v>7</v>
      </c>
      <c r="H18" s="11" t="s">
        <v>165</v>
      </c>
    </row>
    <row r="19" spans="1:8" x14ac:dyDescent="0.2">
      <c r="C19" s="42"/>
      <c r="D19" s="41"/>
      <c r="E19" s="41"/>
      <c r="F19" s="41"/>
      <c r="G19" s="41"/>
    </row>
    <row r="20" spans="1:8" x14ac:dyDescent="0.2">
      <c r="C20" s="42"/>
      <c r="D20" s="41"/>
      <c r="E20" s="42"/>
      <c r="F20" s="43"/>
      <c r="G20" s="42"/>
    </row>
    <row r="21" spans="1:8" x14ac:dyDescent="0.2">
      <c r="C21" s="42"/>
      <c r="D21" s="41"/>
      <c r="E21" s="42"/>
      <c r="F21" s="43"/>
      <c r="G21" s="42"/>
    </row>
    <row r="24" spans="1:8" x14ac:dyDescent="0.2">
      <c r="A24" s="2" t="s">
        <v>168</v>
      </c>
    </row>
    <row r="25" spans="1:8" x14ac:dyDescent="0.2">
      <c r="B25" s="11" t="s">
        <v>147</v>
      </c>
      <c r="C25" s="11" t="s">
        <v>161</v>
      </c>
      <c r="D25" s="11" t="s">
        <v>162</v>
      </c>
      <c r="E25" s="11" t="s">
        <v>163</v>
      </c>
      <c r="F25" s="11" t="s">
        <v>164</v>
      </c>
      <c r="G25" s="11" t="s">
        <v>7</v>
      </c>
      <c r="H25" s="11" t="s">
        <v>165</v>
      </c>
    </row>
    <row r="26" spans="1:8" x14ac:dyDescent="0.2">
      <c r="C26" s="42"/>
      <c r="D26" s="41"/>
      <c r="E26" s="41"/>
      <c r="F26" s="41"/>
      <c r="G26" s="41"/>
    </row>
    <row r="27" spans="1:8" x14ac:dyDescent="0.2">
      <c r="C27" s="42"/>
      <c r="D27" s="41"/>
      <c r="E27" s="42"/>
      <c r="F27" s="43"/>
      <c r="G27" s="42"/>
    </row>
    <row r="28" spans="1:8" x14ac:dyDescent="0.2">
      <c r="C28" s="42"/>
      <c r="D28" s="41"/>
      <c r="E28" s="42"/>
      <c r="F28" s="43"/>
      <c r="G28" s="42"/>
    </row>
    <row r="29" spans="1:8" x14ac:dyDescent="0.2">
      <c r="C29" s="42"/>
      <c r="D29" s="41"/>
      <c r="E29" s="42"/>
      <c r="F29" s="43"/>
      <c r="G29" s="42"/>
    </row>
    <row r="30" spans="1:8" x14ac:dyDescent="0.2">
      <c r="C30" s="42"/>
      <c r="D30" s="41"/>
      <c r="E30" s="42"/>
      <c r="F30" s="43"/>
      <c r="G30" s="42"/>
    </row>
  </sheetData>
  <sortState xmlns:xlrd2="http://schemas.microsoft.com/office/spreadsheetml/2017/richdata2" ref="B19:D21">
    <sortCondition ref="C19: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46</vt:i4>
      </vt:variant>
    </vt:vector>
  </HeadingPairs>
  <TitlesOfParts>
    <vt:vector size="58" baseType="lpstr">
      <vt:lpstr>parameters</vt:lpstr>
      <vt:lpstr>payoffs</vt:lpstr>
      <vt:lpstr>transition_rates</vt:lpstr>
      <vt:lpstr>&lt;&lt;&lt;&lt; SETUP</vt:lpstr>
      <vt:lpstr>EXECUTE&gt;&gt;&gt;</vt:lpstr>
      <vt:lpstr>Embed Transition Matrix</vt:lpstr>
      <vt:lpstr>trtA</vt:lpstr>
      <vt:lpstr>trtB</vt:lpstr>
      <vt:lpstr>trtC</vt:lpstr>
      <vt:lpstr>trtD</vt:lpstr>
      <vt:lpstr>trtE</vt:lpstr>
      <vt:lpstr>ICER</vt:lpstr>
      <vt:lpstr>c_D</vt:lpstr>
      <vt:lpstr>c_H</vt:lpstr>
      <vt:lpstr>c_S</vt:lpstr>
      <vt:lpstr>c_trtA</vt:lpstr>
      <vt:lpstr>c_trtB</vt:lpstr>
      <vt:lpstr>c_trtC</vt:lpstr>
      <vt:lpstr>c_trtD</vt:lpstr>
      <vt:lpstr>c_trtE</vt:lpstr>
      <vt:lpstr>d_c</vt:lpstr>
      <vt:lpstr>d_e</vt:lpstr>
      <vt:lpstr>hr_HS_trtB</vt:lpstr>
      <vt:lpstr>hr_HS_trtC</vt:lpstr>
      <vt:lpstr>hr_HS_trtD</vt:lpstr>
      <vt:lpstr>hr_HS_trtE</vt:lpstr>
      <vt:lpstr>hr_S</vt:lpstr>
      <vt:lpstr>m_P_trtA</vt:lpstr>
      <vt:lpstr>m_P_trtB</vt:lpstr>
      <vt:lpstr>m_P_trtC</vt:lpstr>
      <vt:lpstr>m_P_trtD</vt:lpstr>
      <vt:lpstr>m_P_trtE</vt:lpstr>
      <vt:lpstr>n_age_init</vt:lpstr>
      <vt:lpstr>n_age_max</vt:lpstr>
      <vt:lpstr>n_cycle_length</vt:lpstr>
      <vt:lpstr>n_cycles</vt:lpstr>
      <vt:lpstr>n_sim</vt:lpstr>
      <vt:lpstr>p_HD_trtA</vt:lpstr>
      <vt:lpstr>p_HD_trtB</vt:lpstr>
      <vt:lpstr>p_HD_trtC</vt:lpstr>
      <vt:lpstr>p_HD_trtD</vt:lpstr>
      <vt:lpstr>p_HD_trtE</vt:lpstr>
      <vt:lpstr>p_HS_trtA</vt:lpstr>
      <vt:lpstr>p_HS_trtB</vt:lpstr>
      <vt:lpstr>p_HS_trtC</vt:lpstr>
      <vt:lpstr>p_HS_trtD</vt:lpstr>
      <vt:lpstr>p_HS_trtE</vt:lpstr>
      <vt:lpstr>p_SD</vt:lpstr>
      <vt:lpstr>r_HD</vt:lpstr>
      <vt:lpstr>r_HS</vt:lpstr>
      <vt:lpstr>r_HS_trtB</vt:lpstr>
      <vt:lpstr>r_HS_trtC</vt:lpstr>
      <vt:lpstr>r_HS_trtD</vt:lpstr>
      <vt:lpstr>r_HS_trtE</vt:lpstr>
      <vt:lpstr>r_SD</vt:lpstr>
      <vt:lpstr>u_D</vt:lpstr>
      <vt:lpstr>u_H</vt:lpstr>
      <vt:lpstr>u_S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2022-08-31T18:16:38Z</dcterms:created>
  <dcterms:modified xsi:type="dcterms:W3CDTF">2022-10-12T23:47:28Z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2022-08-31T18:16:40Z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dd59f6fc-436e-4440-b16c-4accd3c848c8</vt:lpwstr>
  </property>
  <property fmtid="{D5CDD505-2E9C-101B-9397-08002B2CF9AE}" pid="8" name="MSIP_Label_792c8cef-6f2b-4af1-b4ac-d815ff795cd6_ContentBits">
    <vt:lpwstr>0</vt:lpwstr>
  </property>
</Properties>
</file>